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CONCORRÊNCIA\2026\CC 11- 2026 - Ponte - Infra\"/>
    </mc:Choice>
  </mc:AlternateContent>
  <bookViews>
    <workbookView xWindow="0" yWindow="0" windowWidth="28800" windowHeight="12210"/>
  </bookViews>
  <sheets>
    <sheet name="Orçamento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4" l="1"/>
  <c r="L267" i="4" l="1"/>
  <c r="L263" i="4"/>
  <c r="L262" i="4"/>
  <c r="L261" i="4"/>
  <c r="L257" i="4"/>
  <c r="L256" i="4"/>
  <c r="L255" i="4"/>
  <c r="L254" i="4"/>
  <c r="L253" i="4"/>
  <c r="L249" i="4"/>
  <c r="L245" i="4"/>
  <c r="L244" i="4"/>
  <c r="L243" i="4"/>
  <c r="L242" i="4"/>
  <c r="L241" i="4"/>
  <c r="L237" i="4"/>
  <c r="L236" i="4"/>
  <c r="L235" i="4"/>
  <c r="L234" i="4"/>
  <c r="L230" i="4"/>
  <c r="L229" i="4"/>
  <c r="L228" i="4"/>
  <c r="L227" i="4"/>
  <c r="L226" i="4"/>
  <c r="L225" i="4"/>
  <c r="L224" i="4"/>
  <c r="L220" i="4"/>
  <c r="L219" i="4"/>
  <c r="L218" i="4"/>
  <c r="L217" i="4"/>
  <c r="L216" i="4"/>
  <c r="L215" i="4"/>
  <c r="L214" i="4"/>
  <c r="L213" i="4"/>
  <c r="L212" i="4"/>
  <c r="L211" i="4"/>
  <c r="L210" i="4"/>
  <c r="L209" i="4"/>
  <c r="L208" i="4"/>
  <c r="L207" i="4"/>
  <c r="L206" i="4"/>
  <c r="L202" i="4"/>
  <c r="L201" i="4"/>
  <c r="L200" i="4"/>
  <c r="L199" i="4"/>
  <c r="L198" i="4"/>
  <c r="L197" i="4"/>
  <c r="L193" i="4"/>
  <c r="L192" i="4"/>
  <c r="L191" i="4"/>
  <c r="L190" i="4"/>
  <c r="L189" i="4"/>
  <c r="L188" i="4"/>
  <c r="L187" i="4"/>
  <c r="L186" i="4"/>
  <c r="L179" i="4"/>
  <c r="L178" i="4"/>
  <c r="L177" i="4"/>
  <c r="L176" i="4"/>
  <c r="L164" i="4"/>
  <c r="L163" i="4"/>
  <c r="L162" i="4"/>
  <c r="L161" i="4"/>
  <c r="L160" i="4"/>
  <c r="L156" i="4"/>
  <c r="L153" i="4"/>
  <c r="L152" i="4"/>
  <c r="L151" i="4"/>
  <c r="L150" i="4"/>
  <c r="L149" i="4"/>
  <c r="L148" i="4"/>
  <c r="L147" i="4"/>
  <c r="L144" i="4"/>
  <c r="L143" i="4"/>
  <c r="L142" i="4"/>
  <c r="L141" i="4"/>
  <c r="L140" i="4"/>
  <c r="L139" i="4"/>
  <c r="L138" i="4"/>
  <c r="L137" i="4"/>
  <c r="L136" i="4"/>
  <c r="L135" i="4"/>
  <c r="L134" i="4"/>
  <c r="L129" i="4"/>
  <c r="L128" i="4"/>
  <c r="L127" i="4"/>
  <c r="L126" i="4"/>
  <c r="L125" i="4"/>
  <c r="L124" i="4"/>
  <c r="L123" i="4"/>
  <c r="L122" i="4"/>
  <c r="L121" i="4"/>
  <c r="L120" i="4"/>
  <c r="L119" i="4"/>
  <c r="L116" i="4"/>
  <c r="L115" i="4"/>
  <c r="L114" i="4"/>
  <c r="L113" i="4"/>
  <c r="L112" i="4"/>
  <c r="L111" i="4"/>
  <c r="L110" i="4"/>
  <c r="L109" i="4"/>
  <c r="L108" i="4"/>
  <c r="L107" i="4"/>
  <c r="L106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46" i="4"/>
  <c r="L45" i="4"/>
  <c r="L56" i="4"/>
  <c r="L55" i="4"/>
  <c r="L54" i="4"/>
  <c r="L53" i="4"/>
  <c r="L52" i="4"/>
  <c r="L51" i="4"/>
  <c r="L50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37" i="4"/>
  <c r="L29" i="4"/>
  <c r="L33" i="4"/>
  <c r="L25" i="4"/>
  <c r="M178" i="4" l="1"/>
  <c r="M187" i="4"/>
  <c r="M191" i="4"/>
  <c r="M198" i="4"/>
  <c r="M202" i="4"/>
  <c r="M209" i="4"/>
  <c r="M213" i="4"/>
  <c r="M217" i="4"/>
  <c r="M224" i="4"/>
  <c r="M228" i="4"/>
  <c r="M235" i="4"/>
  <c r="M242" i="4"/>
  <c r="M249" i="4"/>
  <c r="M250" i="4" s="1"/>
  <c r="M256" i="4"/>
  <c r="M263" i="4"/>
  <c r="M66" i="4"/>
  <c r="M74" i="4"/>
  <c r="M82" i="4"/>
  <c r="M96" i="4"/>
  <c r="M106" i="4"/>
  <c r="M110" i="4"/>
  <c r="M120" i="4"/>
  <c r="M124" i="4"/>
  <c r="M140" i="4"/>
  <c r="M144" i="4"/>
  <c r="M156" i="4"/>
  <c r="M33" i="4"/>
  <c r="M34" i="4" s="1"/>
  <c r="M71" i="4"/>
  <c r="M50" i="4"/>
  <c r="M179" i="4"/>
  <c r="M188" i="4"/>
  <c r="M192" i="4"/>
  <c r="M199" i="4"/>
  <c r="M206" i="4"/>
  <c r="M210" i="4"/>
  <c r="M214" i="4"/>
  <c r="M218" i="4"/>
  <c r="M225" i="4"/>
  <c r="M229" i="4"/>
  <c r="M236" i="4"/>
  <c r="M243" i="4"/>
  <c r="M253" i="4"/>
  <c r="M257" i="4"/>
  <c r="M267" i="4"/>
  <c r="M268" i="4" s="1"/>
  <c r="M176" i="4"/>
  <c r="M189" i="4"/>
  <c r="M193" i="4"/>
  <c r="M200" i="4"/>
  <c r="M207" i="4"/>
  <c r="M211" i="4"/>
  <c r="M215" i="4"/>
  <c r="M219" i="4"/>
  <c r="M226" i="4"/>
  <c r="M230" i="4"/>
  <c r="M237" i="4"/>
  <c r="M244" i="4"/>
  <c r="M254" i="4"/>
  <c r="M261" i="4"/>
  <c r="M25" i="4"/>
  <c r="M26" i="4" s="1"/>
  <c r="M62" i="4"/>
  <c r="M70" i="4"/>
  <c r="M78" i="4"/>
  <c r="M86" i="4"/>
  <c r="M45" i="4"/>
  <c r="M92" i="4"/>
  <c r="M100" i="4"/>
  <c r="M114" i="4"/>
  <c r="M128" i="4"/>
  <c r="M136" i="4"/>
  <c r="M150" i="4"/>
  <c r="M163" i="4"/>
  <c r="M63" i="4"/>
  <c r="M67" i="4"/>
  <c r="M75" i="4"/>
  <c r="M79" i="4"/>
  <c r="M83" i="4"/>
  <c r="M46" i="4"/>
  <c r="M47" i="4" s="1"/>
  <c r="M93" i="4"/>
  <c r="M97" i="4"/>
  <c r="M101" i="4"/>
  <c r="M107" i="4"/>
  <c r="M111" i="4"/>
  <c r="M115" i="4"/>
  <c r="M121" i="4"/>
  <c r="M125" i="4"/>
  <c r="M129" i="4"/>
  <c r="M137" i="4"/>
  <c r="M141" i="4"/>
  <c r="M147" i="4"/>
  <c r="M151" i="4"/>
  <c r="M160" i="4"/>
  <c r="M165" i="4" s="1"/>
  <c r="M164" i="4"/>
  <c r="M29" i="4"/>
  <c r="M30" i="4" s="1"/>
  <c r="M64" i="4"/>
  <c r="M68" i="4"/>
  <c r="M72" i="4"/>
  <c r="M76" i="4"/>
  <c r="M80" i="4"/>
  <c r="M84" i="4"/>
  <c r="M51" i="4"/>
  <c r="M55" i="4"/>
  <c r="M90" i="4"/>
  <c r="M94" i="4"/>
  <c r="M98" i="4"/>
  <c r="M102" i="4"/>
  <c r="M108" i="4"/>
  <c r="M112" i="4"/>
  <c r="M116" i="4"/>
  <c r="M122" i="4"/>
  <c r="M126" i="4"/>
  <c r="M134" i="4"/>
  <c r="M138" i="4"/>
  <c r="M142" i="4"/>
  <c r="M148" i="4"/>
  <c r="M152" i="4"/>
  <c r="M161" i="4"/>
  <c r="M37" i="4"/>
  <c r="M38" i="4" s="1"/>
  <c r="M65" i="4"/>
  <c r="M69" i="4"/>
  <c r="M73" i="4"/>
  <c r="M77" i="4"/>
  <c r="M81" i="4"/>
  <c r="M85" i="4"/>
  <c r="M52" i="4"/>
  <c r="M56" i="4"/>
  <c r="M91" i="4"/>
  <c r="M95" i="4"/>
  <c r="M99" i="4"/>
  <c r="M103" i="4"/>
  <c r="M109" i="4"/>
  <c r="M113" i="4"/>
  <c r="M119" i="4"/>
  <c r="M123" i="4"/>
  <c r="M127" i="4"/>
  <c r="M135" i="4"/>
  <c r="M139" i="4"/>
  <c r="M143" i="4"/>
  <c r="M149" i="4"/>
  <c r="M153" i="4"/>
  <c r="M162" i="4"/>
  <c r="M177" i="4"/>
  <c r="M180" i="4" s="1"/>
  <c r="M186" i="4"/>
  <c r="M190" i="4"/>
  <c r="M197" i="4"/>
  <c r="M201" i="4"/>
  <c r="M208" i="4"/>
  <c r="M212" i="4"/>
  <c r="M216" i="4"/>
  <c r="M220" i="4"/>
  <c r="M227" i="4"/>
  <c r="M234" i="4"/>
  <c r="M238" i="4" s="1"/>
  <c r="M241" i="4"/>
  <c r="M245" i="4"/>
  <c r="M255" i="4"/>
  <c r="M262" i="4"/>
  <c r="M264" i="4" s="1"/>
  <c r="M40" i="4" l="1"/>
  <c r="M203" i="4"/>
  <c r="M130" i="4"/>
  <c r="M194" i="4"/>
  <c r="M57" i="4"/>
  <c r="M258" i="4"/>
  <c r="M231" i="4"/>
  <c r="M246" i="4"/>
  <c r="M157" i="4"/>
  <c r="M221" i="4"/>
  <c r="M87" i="4"/>
  <c r="M168" i="4" l="1"/>
  <c r="M171" i="4" s="1"/>
  <c r="M271" i="4"/>
  <c r="M274" i="4" s="1"/>
  <c r="J14" i="4" l="1"/>
  <c r="L16" i="4" s="1"/>
</calcChain>
</file>

<file path=xl/connections.xml><?xml version="1.0" encoding="utf-8"?>
<connections xmlns="http://schemas.openxmlformats.org/spreadsheetml/2006/main">
  <connection id="1" keepAlive="1" name="Consulta - Table001 (Page 1)" description="Conexão com a consulta 'Table001 (Page 1)' na pasta de trabalho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sharedStrings.xml><?xml version="1.0" encoding="utf-8"?>
<sst xmlns="http://schemas.openxmlformats.org/spreadsheetml/2006/main" count="854" uniqueCount="440">
  <si>
    <t>PLANILHA DE MEDIÇÃO DE OBRAS PÚBLICAS</t>
  </si>
  <si>
    <t>CONTRATO:</t>
  </si>
  <si>
    <t>Nº da Medição</t>
  </si>
  <si>
    <t>Data da medição</t>
  </si>
  <si>
    <t>EMPRESA EXECUTORA:</t>
  </si>
  <si>
    <t>OBRA:</t>
  </si>
  <si>
    <t>MEDIÇÃO ATUAL:</t>
  </si>
  <si>
    <t>LOCAL:</t>
  </si>
  <si>
    <t>VALOR CONTRATADO:</t>
  </si>
  <si>
    <t xml:space="preserve"> Nota Fiscal nº XXX</t>
  </si>
  <si>
    <r>
      <rPr>
        <b/>
        <sz val="11"/>
        <color rgb="FFFFFFFF"/>
        <rFont val="Arial"/>
        <family val="2"/>
      </rPr>
      <t>ITEM</t>
    </r>
  </si>
  <si>
    <r>
      <rPr>
        <b/>
        <sz val="11"/>
        <color rgb="FFFFFFFF"/>
        <rFont val="Arial"/>
        <family val="2"/>
      </rPr>
      <t>CÓDIGO</t>
    </r>
  </si>
  <si>
    <r>
      <rPr>
        <b/>
        <sz val="11"/>
        <color rgb="FFFFFFFF"/>
        <rFont val="Arial"/>
        <family val="2"/>
      </rPr>
      <t>FONTE</t>
    </r>
  </si>
  <si>
    <r>
      <rPr>
        <b/>
        <sz val="11"/>
        <color rgb="FFFFFFFF"/>
        <rFont val="Arial"/>
        <family val="2"/>
      </rPr>
      <t>DESCRIÇÃO DO SERVIÇO</t>
    </r>
  </si>
  <si>
    <r>
      <rPr>
        <b/>
        <sz val="11"/>
        <color rgb="FFFFFFFF"/>
        <rFont val="Arial"/>
        <family val="2"/>
      </rPr>
      <t>UND.</t>
    </r>
  </si>
  <si>
    <r>
      <rPr>
        <b/>
        <sz val="11"/>
        <color rgb="FFFFFFFF"/>
        <rFont val="Arial"/>
        <family val="2"/>
      </rPr>
      <t>MATERIAL</t>
    </r>
  </si>
  <si>
    <r>
      <rPr>
        <b/>
        <sz val="11"/>
        <color rgb="FFFFFFFF"/>
        <rFont val="Arial"/>
        <family val="2"/>
      </rPr>
      <t xml:space="preserve">DMT
</t>
    </r>
    <r>
      <rPr>
        <b/>
        <sz val="11"/>
        <color rgb="FFFFFFFF"/>
        <rFont val="Arial"/>
        <family val="2"/>
      </rPr>
      <t>(km)</t>
    </r>
  </si>
  <si>
    <r>
      <rPr>
        <b/>
        <sz val="11"/>
        <color rgb="FFFFFFFF"/>
        <rFont val="Arial"/>
        <family val="2"/>
      </rPr>
      <t>QUANT.</t>
    </r>
  </si>
  <si>
    <r>
      <rPr>
        <b/>
        <sz val="11"/>
        <color rgb="FFFFFFFF"/>
        <rFont val="Arial"/>
        <family val="2"/>
      </rPr>
      <t xml:space="preserve">CUSTO UNITÁRIO
</t>
    </r>
    <r>
      <rPr>
        <b/>
        <sz val="11"/>
        <color rgb="FFFFFFFF"/>
        <rFont val="Arial"/>
        <family val="2"/>
      </rPr>
      <t>S/BDI (R$)</t>
    </r>
  </si>
  <si>
    <r>
      <rPr>
        <b/>
        <sz val="11"/>
        <color rgb="FFFFFFFF"/>
        <rFont val="Arial"/>
        <family val="2"/>
      </rPr>
      <t>BDI (%)</t>
    </r>
  </si>
  <si>
    <r>
      <rPr>
        <b/>
        <sz val="11"/>
        <color rgb="FFFFFFFF"/>
        <rFont val="Arial"/>
        <family val="2"/>
      </rPr>
      <t xml:space="preserve">PREÇO UNITÁRIO
</t>
    </r>
    <r>
      <rPr>
        <b/>
        <sz val="11"/>
        <color rgb="FFFFFFFF"/>
        <rFont val="Arial"/>
        <family val="2"/>
      </rPr>
      <t>C/BDI (R$)</t>
    </r>
  </si>
  <si>
    <r>
      <rPr>
        <b/>
        <sz val="11"/>
        <color rgb="FFFFFFFF"/>
        <rFont val="Arial"/>
        <family val="2"/>
      </rPr>
      <t>PREÇO TOTAL DO SERVIÇO (R$)</t>
    </r>
  </si>
  <si>
    <r>
      <rPr>
        <b/>
        <sz val="12"/>
        <rFont val="Arial"/>
        <family val="2"/>
      </rPr>
      <t>A</t>
    </r>
  </si>
  <si>
    <r>
      <rPr>
        <b/>
        <sz val="12"/>
        <rFont val="Arial"/>
        <family val="2"/>
      </rPr>
      <t>A – SERVIÇOS PRELIMINARES</t>
    </r>
  </si>
  <si>
    <r>
      <rPr>
        <b/>
        <sz val="10"/>
        <rFont val="Arial"/>
        <family val="2"/>
      </rPr>
      <t>A</t>
    </r>
  </si>
  <si>
    <r>
      <rPr>
        <b/>
        <sz val="10"/>
        <rFont val="Arial"/>
        <family val="2"/>
      </rPr>
      <t>.1</t>
    </r>
  </si>
  <si>
    <r>
      <rPr>
        <b/>
        <sz val="10"/>
        <rFont val="Arial"/>
        <family val="2"/>
      </rPr>
      <t>INSTALAÇÃO DO CANTEIRO DE OBRAS</t>
    </r>
  </si>
  <si>
    <r>
      <rPr>
        <sz val="10"/>
        <rFont val="Arial MT"/>
        <family val="2"/>
      </rPr>
      <t>A</t>
    </r>
  </si>
  <si>
    <r>
      <rPr>
        <sz val="10"/>
        <rFont val="Arial MT"/>
        <family val="2"/>
      </rPr>
      <t>.1.1</t>
    </r>
  </si>
  <si>
    <r>
      <rPr>
        <sz val="10"/>
        <rFont val="Arial MT"/>
        <family val="2"/>
      </rPr>
      <t>-</t>
    </r>
  </si>
  <si>
    <r>
      <rPr>
        <sz val="10"/>
        <rFont val="Arial MT"/>
        <family val="2"/>
      </rPr>
      <t>Instalação do canteiro de obras</t>
    </r>
  </si>
  <si>
    <r>
      <rPr>
        <sz val="10"/>
        <rFont val="Arial MT"/>
        <family val="2"/>
      </rPr>
      <t>und</t>
    </r>
  </si>
  <si>
    <r>
      <rPr>
        <b/>
        <sz val="10"/>
        <rFont val="Arial"/>
        <family val="2"/>
      </rPr>
      <t>TOTAL DE INSTALAÇÃO DO CANTEIRO</t>
    </r>
  </si>
  <si>
    <r>
      <rPr>
        <b/>
        <sz val="10"/>
        <rFont val="Arial"/>
        <family val="2"/>
      </rPr>
      <t>.2</t>
    </r>
  </si>
  <si>
    <r>
      <rPr>
        <b/>
        <sz val="10"/>
        <rFont val="Arial"/>
        <family val="2"/>
      </rPr>
      <t>MOBILIZAÇÃO E DESMOBILIZAÇÃO</t>
    </r>
  </si>
  <si>
    <r>
      <rPr>
        <sz val="10"/>
        <rFont val="Arial MT"/>
        <family val="2"/>
      </rPr>
      <t>.2.1</t>
    </r>
  </si>
  <si>
    <r>
      <rPr>
        <sz val="10"/>
        <rFont val="Arial MT"/>
        <family val="2"/>
      </rPr>
      <t>Mobilização e desmobilização de equipamentos</t>
    </r>
  </si>
  <si>
    <r>
      <rPr>
        <b/>
        <sz val="10"/>
        <rFont val="Arial"/>
        <family val="2"/>
      </rPr>
      <t>TOTAL DE MOBILIZAÇÃO E DESMOBILIZAÇÃO</t>
    </r>
  </si>
  <si>
    <r>
      <rPr>
        <b/>
        <sz val="10"/>
        <rFont val="Arial"/>
        <family val="2"/>
      </rPr>
      <t>.3</t>
    </r>
  </si>
  <si>
    <r>
      <rPr>
        <b/>
        <sz val="10"/>
        <rFont val="Arial"/>
        <family val="2"/>
      </rPr>
      <t>ADMINISTRAÇÃO LOCAL</t>
    </r>
  </si>
  <si>
    <r>
      <rPr>
        <sz val="10"/>
        <rFont val="Arial MT"/>
        <family val="2"/>
      </rPr>
      <t>.3.1</t>
    </r>
  </si>
  <si>
    <r>
      <rPr>
        <sz val="10"/>
        <rFont val="Arial MT"/>
        <family val="2"/>
      </rPr>
      <t>Administração local</t>
    </r>
  </si>
  <si>
    <r>
      <rPr>
        <b/>
        <sz val="10"/>
        <rFont val="Arial"/>
        <family val="2"/>
      </rPr>
      <t>TOTAL DE ADMINISTRAÇÃO LOCAL</t>
    </r>
  </si>
  <si>
    <r>
      <rPr>
        <b/>
        <sz val="10"/>
        <rFont val="Arial"/>
        <family val="2"/>
      </rPr>
      <t>.4</t>
    </r>
  </si>
  <si>
    <r>
      <rPr>
        <b/>
        <sz val="10"/>
        <rFont val="Arial"/>
        <family val="2"/>
      </rPr>
      <t>SINALIZAÇÃO DE OBRAS</t>
    </r>
  </si>
  <si>
    <r>
      <rPr>
        <sz val="10"/>
        <rFont val="Arial MT"/>
        <family val="2"/>
      </rPr>
      <t>.4.1</t>
    </r>
  </si>
  <si>
    <r>
      <rPr>
        <sz val="10"/>
        <rFont val="Arial MT"/>
        <family val="2"/>
      </rPr>
      <t>SINAPI-S</t>
    </r>
  </si>
  <si>
    <r>
      <rPr>
        <sz val="10"/>
        <rFont val="Arial MT"/>
        <family val="2"/>
      </rPr>
      <t xml:space="preserve">Fornecimento  e  instalação  de  placa  de  obra  com  chapa  galvanizada  e  estrutura  de
</t>
    </r>
    <r>
      <rPr>
        <sz val="10"/>
        <rFont val="Arial MT"/>
        <family val="2"/>
      </rPr>
      <t>madeira. Af_03/2022_ps</t>
    </r>
  </si>
  <si>
    <r>
      <rPr>
        <sz val="10"/>
        <rFont val="Arial MT"/>
        <family val="2"/>
      </rPr>
      <t>m2</t>
    </r>
  </si>
  <si>
    <r>
      <rPr>
        <b/>
        <sz val="10"/>
        <rFont val="Arial"/>
        <family val="2"/>
      </rPr>
      <t>TOTAL DE SINALIZAÇÃO DE OBRAS</t>
    </r>
  </si>
  <si>
    <r>
      <rPr>
        <b/>
        <sz val="12"/>
        <rFont val="Arial"/>
        <family val="2"/>
      </rPr>
      <t>TOTAL A – SERVIÇOS PRELIMINARES</t>
    </r>
  </si>
  <si>
    <r>
      <rPr>
        <b/>
        <sz val="12"/>
        <rFont val="Arial"/>
        <family val="2"/>
      </rPr>
      <t>I – SERVIÇOS</t>
    </r>
  </si>
  <si>
    <r>
      <rPr>
        <b/>
        <sz val="10"/>
        <rFont val="Arial"/>
        <family val="2"/>
      </rPr>
      <t>TERRAPLENAGEM</t>
    </r>
  </si>
  <si>
    <r>
      <rPr>
        <sz val="10"/>
        <rFont val="Arial MT"/>
        <family val="2"/>
      </rPr>
      <t>.1</t>
    </r>
  </si>
  <si>
    <r>
      <rPr>
        <sz val="10"/>
        <rFont val="Arial MT"/>
        <family val="2"/>
      </rPr>
      <t xml:space="preserve">Limpeza mecanizada de camada vegetal, vegetação e pequenas árvores (diâmetro de
</t>
    </r>
    <r>
      <rPr>
        <sz val="10"/>
        <rFont val="Arial MT"/>
        <family val="2"/>
      </rPr>
      <t>tronco menor que 0,20 m), com trator de esteiras. Af_03/2024</t>
    </r>
  </si>
  <si>
    <r>
      <rPr>
        <sz val="10"/>
        <rFont val="Arial MT"/>
        <family val="2"/>
      </rPr>
      <t>.2</t>
    </r>
  </si>
  <si>
    <r>
      <rPr>
        <sz val="10"/>
        <rFont val="Arial MT"/>
        <family val="2"/>
      </rPr>
      <t>Regularização de superfícies com motoniveladora. Af_09/2024</t>
    </r>
  </si>
  <si>
    <r>
      <rPr>
        <b/>
        <sz val="10"/>
        <rFont val="Arial"/>
        <family val="2"/>
      </rPr>
      <t>TOTAL DE TERRAPLENAGEM</t>
    </r>
  </si>
  <si>
    <r>
      <rPr>
        <b/>
        <sz val="10"/>
        <rFont val="Arial"/>
        <family val="2"/>
      </rPr>
      <t>PAVIMENTAÇÃO</t>
    </r>
  </si>
  <si>
    <r>
      <rPr>
        <sz val="10"/>
        <rFont val="Arial MT"/>
        <family val="2"/>
      </rPr>
      <t xml:space="preserve">Execução de pavimento com aplicação de concreto asfáltico, camada de rolamento -
</t>
    </r>
    <r>
      <rPr>
        <sz val="10"/>
        <rFont val="Arial MT"/>
        <family val="2"/>
      </rPr>
      <t>exclusive carga e transporte. Af_11/2019</t>
    </r>
  </si>
  <si>
    <r>
      <rPr>
        <sz val="10"/>
        <rFont val="Arial MT"/>
        <family val="2"/>
      </rPr>
      <t>m3</t>
    </r>
  </si>
  <si>
    <r>
      <rPr>
        <sz val="10"/>
        <rFont val="Arial MT"/>
        <family val="2"/>
      </rPr>
      <t>R$ 1.972,15</t>
    </r>
  </si>
  <si>
    <r>
      <rPr>
        <sz val="10"/>
        <rFont val="Arial MT"/>
        <family val="2"/>
      </rPr>
      <t xml:space="preserve">Transporte com caminhão basculante de 14 m³, em via urbana pavimentada, dmt até
</t>
    </r>
    <r>
      <rPr>
        <sz val="10"/>
        <rFont val="Arial MT"/>
        <family val="2"/>
      </rPr>
      <t>30 km (unidade: m3xkm). Af_07/2020</t>
    </r>
  </si>
  <si>
    <r>
      <rPr>
        <sz val="10"/>
        <rFont val="Arial MT"/>
        <family val="2"/>
      </rPr>
      <t>m3xkm</t>
    </r>
  </si>
  <si>
    <r>
      <rPr>
        <sz val="10"/>
        <rFont val="Arial MT"/>
        <family val="2"/>
      </rPr>
      <t>R$ 2,29</t>
    </r>
  </si>
  <si>
    <r>
      <rPr>
        <sz val="10"/>
        <rFont val="Arial MT"/>
        <family val="2"/>
      </rPr>
      <t>SICRO</t>
    </r>
  </si>
  <si>
    <r>
      <rPr>
        <sz val="10"/>
        <rFont val="Arial MT"/>
        <family val="2"/>
      </rPr>
      <t>Pintura de ligação</t>
    </r>
  </si>
  <si>
    <r>
      <rPr>
        <sz val="10"/>
        <rFont val="Arial MT"/>
        <family val="2"/>
      </rPr>
      <t>m²</t>
    </r>
  </si>
  <si>
    <r>
      <rPr>
        <sz val="10"/>
        <rFont val="Arial MT"/>
        <family val="2"/>
      </rPr>
      <t>R$ 0,29</t>
    </r>
  </si>
  <si>
    <r>
      <rPr>
        <sz val="10"/>
        <rFont val="Arial MT"/>
        <family val="2"/>
      </rPr>
      <t>.3</t>
    </r>
  </si>
  <si>
    <r>
      <rPr>
        <sz val="10"/>
        <rFont val="Arial MT"/>
        <family val="2"/>
      </rPr>
      <t>AQUISIÇÃO DE RR-2C</t>
    </r>
  </si>
  <si>
    <r>
      <rPr>
        <sz val="10"/>
        <rFont val="Arial MT"/>
        <family val="2"/>
      </rPr>
      <t>AQ_RR-2C</t>
    </r>
  </si>
  <si>
    <r>
      <rPr>
        <sz val="10"/>
        <rFont val="Arial MT"/>
        <family val="2"/>
      </rPr>
      <t>ANP</t>
    </r>
  </si>
  <si>
    <r>
      <rPr>
        <sz val="10"/>
        <rFont val="Arial MT"/>
        <family val="2"/>
      </rPr>
      <t>Aquisição de Emulsão Asfáltica RR-2C</t>
    </r>
  </si>
  <si>
    <r>
      <rPr>
        <sz val="10"/>
        <rFont val="Arial MT"/>
        <family val="2"/>
      </rPr>
      <t>t</t>
    </r>
  </si>
  <si>
    <r>
      <rPr>
        <sz val="10"/>
        <rFont val="Arial MT"/>
        <family val="2"/>
      </rPr>
      <t>R$ 4.017,27</t>
    </r>
  </si>
  <si>
    <r>
      <rPr>
        <sz val="10"/>
        <rFont val="Arial MT"/>
        <family val="2"/>
      </rPr>
      <t>.3.2</t>
    </r>
  </si>
  <si>
    <r>
      <rPr>
        <sz val="10"/>
        <rFont val="Arial MT"/>
        <family val="2"/>
      </rPr>
      <t>TR_RR-2C</t>
    </r>
  </si>
  <si>
    <r>
      <rPr>
        <sz val="10"/>
        <rFont val="Arial MT"/>
        <family val="2"/>
      </rPr>
      <t>Transporte de Emulsão Asfáltica RR-2C</t>
    </r>
  </si>
  <si>
    <r>
      <rPr>
        <sz val="10"/>
        <rFont val="Arial MT"/>
        <family val="2"/>
      </rPr>
      <t>R$ 281,17</t>
    </r>
  </si>
  <si>
    <r>
      <rPr>
        <b/>
        <sz val="10"/>
        <rFont val="Arial"/>
        <family val="2"/>
      </rPr>
      <t>TOTAL DE PAVIMENTAÇÃO</t>
    </r>
  </si>
  <si>
    <r>
      <rPr>
        <b/>
        <sz val="10"/>
        <rFont val="Arial"/>
        <family val="2"/>
      </rPr>
      <t>OBRA DE ARTE ESPECIAL</t>
    </r>
  </si>
  <si>
    <r>
      <rPr>
        <b/>
        <sz val="10"/>
        <rFont val="Arial"/>
        <family val="2"/>
      </rPr>
      <t>PONTE SOBRE O RIO CUBATÃO (COMPRIMENTO 60,00m / LARGURA 10,00m)</t>
    </r>
  </si>
  <si>
    <r>
      <rPr>
        <b/>
        <sz val="10"/>
        <rFont val="Arial"/>
        <family val="2"/>
      </rPr>
      <t>3 .1</t>
    </r>
  </si>
  <si>
    <r>
      <rPr>
        <b/>
        <sz val="10"/>
        <rFont val="Arial"/>
        <family val="2"/>
      </rPr>
      <t>INFRAESTRUTURA E MESOESTRUTURA</t>
    </r>
  </si>
  <si>
    <r>
      <rPr>
        <sz val="10"/>
        <rFont val="Arial MT"/>
        <family val="2"/>
      </rPr>
      <t xml:space="preserve">Estaca pré-moldada de concreto armado centrifugado com compressão admissível de
</t>
    </r>
    <r>
      <rPr>
        <sz val="10"/>
        <rFont val="Arial MT"/>
        <family val="2"/>
      </rPr>
      <t>100 t - sem emenda - fornecimento e cravação</t>
    </r>
  </si>
  <si>
    <r>
      <rPr>
        <sz val="10"/>
        <rFont val="Arial MT"/>
        <family val="2"/>
      </rPr>
      <t>m</t>
    </r>
  </si>
  <si>
    <r>
      <rPr>
        <sz val="10"/>
        <rFont val="Arial MT"/>
        <family val="2"/>
      </rPr>
      <t>R$ 356,53</t>
    </r>
  </si>
  <si>
    <r>
      <rPr>
        <sz val="10"/>
        <rFont val="Arial MT"/>
        <family val="2"/>
      </rPr>
      <t>.1.2</t>
    </r>
  </si>
  <si>
    <r>
      <rPr>
        <sz val="10"/>
        <rFont val="Arial MT"/>
        <family val="2"/>
      </rPr>
      <t>Arrasamento de estacas de concreto com seção superior à 900 cm²</t>
    </r>
  </si>
  <si>
    <r>
      <rPr>
        <sz val="10"/>
        <rFont val="Arial MT"/>
        <family val="2"/>
      </rPr>
      <t>m³</t>
    </r>
  </si>
  <si>
    <r>
      <rPr>
        <sz val="10"/>
        <rFont val="Arial MT"/>
        <family val="2"/>
      </rPr>
      <t>R$ 565,48</t>
    </r>
  </si>
  <si>
    <r>
      <rPr>
        <sz val="10"/>
        <rFont val="Arial MT"/>
        <family val="2"/>
      </rPr>
      <t>.1.3</t>
    </r>
  </si>
  <si>
    <r>
      <rPr>
        <sz val="10"/>
        <rFont val="Arial MT"/>
        <family val="2"/>
      </rPr>
      <t xml:space="preserve">Escavação mecanizada de vala com prof. Até 1,5 m (média montante e jusante/uma
</t>
    </r>
    <r>
      <rPr>
        <sz val="10"/>
        <rFont val="Arial MT"/>
        <family val="2"/>
      </rPr>
      <t>composição por trecho), escavadeira (0,8 m3), larg. De 1,5 m a 2,5 m, em solo de 1a categoria, locais com baixo nível de interferência. Af_09/2024</t>
    </r>
  </si>
  <si>
    <r>
      <rPr>
        <sz val="10"/>
        <rFont val="Arial MT"/>
        <family val="2"/>
      </rPr>
      <t>R$ 6,56</t>
    </r>
  </si>
  <si>
    <r>
      <rPr>
        <sz val="10"/>
        <rFont val="Arial MT"/>
        <family val="2"/>
      </rPr>
      <t>.1.4</t>
    </r>
  </si>
  <si>
    <r>
      <rPr>
        <sz val="10"/>
        <rFont val="Arial MT"/>
        <family val="2"/>
      </rPr>
      <t xml:space="preserve">Reaterro  mecanizado  de  vala  com  escavadeira  hidráulica  (capacidade  da  caçamba: 0,8  m³/potência:  111 hp),  largura de  1,5 a  2,5 m,  profundidade até  1,5 m,  com  solo (sem   substituição)   de   1ª   categoria,   com   compactador   de   solos   de   percussão.
</t>
    </r>
    <r>
      <rPr>
        <sz val="10"/>
        <rFont val="Arial MT"/>
        <family val="2"/>
      </rPr>
      <t>Af_08/2023</t>
    </r>
  </si>
  <si>
    <r>
      <rPr>
        <sz val="10"/>
        <rFont val="Arial MT"/>
        <family val="2"/>
      </rPr>
      <t>R$ 25,29</t>
    </r>
  </si>
  <si>
    <r>
      <rPr>
        <sz val="10"/>
        <rFont val="Arial MT"/>
        <family val="2"/>
      </rPr>
      <t>.1.5</t>
    </r>
  </si>
  <si>
    <r>
      <rPr>
        <sz val="10"/>
        <rFont val="Arial MT"/>
        <family val="2"/>
      </rPr>
      <t xml:space="preserve">Enrocamento  de  pedra  espalhada  e  compactada  mecanicamente  -  pedra  de  mão
</t>
    </r>
    <r>
      <rPr>
        <sz val="10"/>
        <rFont val="Arial MT"/>
        <family val="2"/>
      </rPr>
      <t>comercial - fornecimento e assentamento</t>
    </r>
  </si>
  <si>
    <r>
      <rPr>
        <sz val="10"/>
        <rFont val="Arial MT"/>
        <family val="2"/>
      </rPr>
      <t>R$ 167,06</t>
    </r>
  </si>
  <si>
    <r>
      <rPr>
        <sz val="10"/>
        <rFont val="Arial MT"/>
        <family val="2"/>
      </rPr>
      <t>.1.6</t>
    </r>
  </si>
  <si>
    <r>
      <rPr>
        <sz val="10"/>
        <rFont val="Arial MT"/>
        <family val="2"/>
      </rPr>
      <t xml:space="preserve">Concreto magro para lastro, traço 1:4,5:4,5 (em massa seca de cimento/ areia média/
</t>
    </r>
    <r>
      <rPr>
        <sz val="10"/>
        <rFont val="Arial MT"/>
        <family val="2"/>
      </rPr>
      <t>brita 1) - preparo mecânico com betoneira 400 l. Af_05/2021</t>
    </r>
  </si>
  <si>
    <r>
      <rPr>
        <sz val="10"/>
        <rFont val="Arial MT"/>
        <family val="2"/>
      </rPr>
      <t>R$ 471,58</t>
    </r>
  </si>
  <si>
    <r>
      <rPr>
        <sz val="10"/>
        <rFont val="Arial MT"/>
        <family val="2"/>
      </rPr>
      <t>.1.6.1</t>
    </r>
  </si>
  <si>
    <r>
      <rPr>
        <sz val="10"/>
        <rFont val="Arial MT"/>
        <family val="2"/>
      </rPr>
      <t xml:space="preserve">Carga, manobra e descarga de solos e materiais granulares em caminhão basculante 14 m³ - carga com escavadeira hidráulica (caçamba de 1,20 m³ / 155 hp) e descarga
</t>
    </r>
    <r>
      <rPr>
        <sz val="10"/>
        <rFont val="Arial MT"/>
        <family val="2"/>
      </rPr>
      <t>livre (unidade: m3). Af_07/2020</t>
    </r>
  </si>
  <si>
    <r>
      <rPr>
        <sz val="10"/>
        <rFont val="Arial MT"/>
        <family val="2"/>
      </rPr>
      <t>Emp. 25%</t>
    </r>
  </si>
  <si>
    <r>
      <rPr>
        <sz val="10"/>
        <rFont val="Arial MT"/>
        <family val="2"/>
      </rPr>
      <t>R$ 7,20</t>
    </r>
  </si>
  <si>
    <r>
      <rPr>
        <sz val="10"/>
        <rFont val="Arial MT"/>
        <family val="2"/>
      </rPr>
      <t>.1.6.2</t>
    </r>
  </si>
  <si>
    <r>
      <rPr>
        <sz val="10"/>
        <rFont val="Arial MT"/>
        <family val="2"/>
      </rPr>
      <t>Areia</t>
    </r>
  </si>
  <si>
    <r>
      <rPr>
        <sz val="10"/>
        <rFont val="Arial MT"/>
        <family val="2"/>
      </rPr>
      <t>.1.6.3</t>
    </r>
  </si>
  <si>
    <r>
      <rPr>
        <sz val="10"/>
        <rFont val="Arial MT"/>
        <family val="2"/>
      </rPr>
      <t>Brita</t>
    </r>
  </si>
  <si>
    <r>
      <rPr>
        <sz val="10"/>
        <rFont val="Arial MT"/>
        <family val="2"/>
      </rPr>
      <t>.1.7</t>
    </r>
  </si>
  <si>
    <r>
      <rPr>
        <sz val="10"/>
        <rFont val="Arial MT"/>
        <family val="2"/>
      </rPr>
      <t xml:space="preserve">Fôrmas  de  compensado  plastificado  14  mm  -  uso  geral  -  utilização  de  1  vez  -
</t>
    </r>
    <r>
      <rPr>
        <sz val="10"/>
        <rFont val="Arial MT"/>
        <family val="2"/>
      </rPr>
      <t>confecção, instalação e retirada</t>
    </r>
  </si>
  <si>
    <r>
      <rPr>
        <sz val="10"/>
        <rFont val="Arial MT"/>
        <family val="2"/>
      </rPr>
      <t>R$ 156,86</t>
    </r>
  </si>
  <si>
    <r>
      <rPr>
        <sz val="10"/>
        <rFont val="Arial MT"/>
        <family val="2"/>
      </rPr>
      <t>.1.8</t>
    </r>
  </si>
  <si>
    <r>
      <rPr>
        <sz val="10"/>
        <rFont val="Arial MT"/>
        <family val="2"/>
      </rPr>
      <t xml:space="preserve">Concreto fck = 30mpa, traço 1:2,1:2,5 (em massa seca de cimento/ areia média/ brita
</t>
    </r>
    <r>
      <rPr>
        <sz val="10"/>
        <rFont val="Arial MT"/>
        <family val="2"/>
      </rPr>
      <t>1) - preparo mecânico com betoneira 600 l. Af_05/2021</t>
    </r>
  </si>
  <si>
    <r>
      <rPr>
        <sz val="10"/>
        <rFont val="Arial MT"/>
        <family val="2"/>
      </rPr>
      <t>R$ 585,88</t>
    </r>
  </si>
  <si>
    <r>
      <rPr>
        <sz val="10"/>
        <rFont val="Arial MT"/>
        <family val="2"/>
      </rPr>
      <t>.1.8.1</t>
    </r>
  </si>
  <si>
    <r>
      <rPr>
        <sz val="10"/>
        <rFont val="Arial MT"/>
        <family val="2"/>
      </rPr>
      <t>.1.8.2</t>
    </r>
  </si>
  <si>
    <r>
      <rPr>
        <sz val="10"/>
        <rFont val="Arial MT"/>
        <family val="2"/>
      </rPr>
      <t>.1.8.3</t>
    </r>
  </si>
  <si>
    <r>
      <rPr>
        <sz val="10"/>
        <rFont val="Arial MT"/>
        <family val="2"/>
      </rPr>
      <t>.1.9</t>
    </r>
  </si>
  <si>
    <r>
      <rPr>
        <sz val="10"/>
        <rFont val="Arial MT"/>
        <family val="2"/>
      </rPr>
      <t xml:space="preserve">Lançamento  com  uso  de  bomba,  adensamento  e  acabamento  de  concreto  em
</t>
    </r>
    <r>
      <rPr>
        <sz val="10"/>
        <rFont val="Arial MT"/>
        <family val="2"/>
      </rPr>
      <t>estruturas. Af_02/2022</t>
    </r>
  </si>
  <si>
    <r>
      <rPr>
        <sz val="10"/>
        <rFont val="Arial MT"/>
        <family val="2"/>
      </rPr>
      <t>R$ 49,55</t>
    </r>
  </si>
  <si>
    <r>
      <rPr>
        <sz val="10"/>
        <rFont val="Arial MT"/>
        <family val="2"/>
      </rPr>
      <t>.1.10</t>
    </r>
  </si>
  <si>
    <r>
      <rPr>
        <sz val="10"/>
        <rFont val="Arial MT"/>
        <family val="2"/>
      </rPr>
      <t>Armação de bloco utilizando aço ca-50 de 6,3 mm - montagem. Af_01/2024</t>
    </r>
  </si>
  <si>
    <r>
      <rPr>
        <sz val="10"/>
        <rFont val="Arial MT"/>
        <family val="2"/>
      </rPr>
      <t>kg</t>
    </r>
  </si>
  <si>
    <r>
      <rPr>
        <sz val="10"/>
        <rFont val="Arial MT"/>
        <family val="2"/>
      </rPr>
      <t>R$ 19,42</t>
    </r>
  </si>
  <si>
    <r>
      <rPr>
        <sz val="10"/>
        <rFont val="Arial MT"/>
        <family val="2"/>
      </rPr>
      <t>.1.11</t>
    </r>
  </si>
  <si>
    <r>
      <rPr>
        <sz val="10"/>
        <rFont val="Arial MT"/>
        <family val="2"/>
      </rPr>
      <t>Armação de bloco utilizando aço ca-50 de 8 mm - montagem. Af_01/2024</t>
    </r>
  </si>
  <si>
    <r>
      <rPr>
        <sz val="10"/>
        <rFont val="Arial MT"/>
        <family val="2"/>
      </rPr>
      <t>R$ 17,05</t>
    </r>
  </si>
  <si>
    <r>
      <rPr>
        <sz val="10"/>
        <rFont val="Arial MT"/>
        <family val="2"/>
      </rPr>
      <t>.1.12</t>
    </r>
  </si>
  <si>
    <r>
      <rPr>
        <sz val="10"/>
        <rFont val="Arial MT"/>
        <family val="2"/>
      </rPr>
      <t>Armação de bloco utilizando aço ca-50 de 10 mm - montagem. Af_01/2024</t>
    </r>
  </si>
  <si>
    <r>
      <rPr>
        <sz val="10"/>
        <rFont val="Arial MT"/>
        <family val="2"/>
      </rPr>
      <t>R$ 14,66</t>
    </r>
  </si>
  <si>
    <r>
      <rPr>
        <sz val="10"/>
        <rFont val="Arial MT"/>
        <family val="2"/>
      </rPr>
      <t>.1.13</t>
    </r>
  </si>
  <si>
    <r>
      <rPr>
        <sz val="10"/>
        <rFont val="Arial MT"/>
        <family val="2"/>
      </rPr>
      <t xml:space="preserve">Armação de bloco, sapata isolada, viga baldrame e sapata corrida utilizando aço ca-50
</t>
    </r>
    <r>
      <rPr>
        <sz val="10"/>
        <rFont val="Arial MT"/>
        <family val="2"/>
      </rPr>
      <t>de 12,5 mm - montagem. Af_01/2024</t>
    </r>
  </si>
  <si>
    <r>
      <rPr>
        <sz val="10"/>
        <rFont val="Arial MT"/>
        <family val="2"/>
      </rPr>
      <t>R$ 11,00</t>
    </r>
  </si>
  <si>
    <r>
      <rPr>
        <sz val="10"/>
        <rFont val="Arial MT"/>
        <family val="2"/>
      </rPr>
      <t>.1.14</t>
    </r>
  </si>
  <si>
    <r>
      <rPr>
        <sz val="10"/>
        <rFont val="Arial MT"/>
        <family val="2"/>
      </rPr>
      <t xml:space="preserve">Armação de bloco, sapata isolada, viga baldrame e sapata corrida utilizando aço ca-50
</t>
    </r>
    <r>
      <rPr>
        <sz val="10"/>
        <rFont val="Arial MT"/>
        <family val="2"/>
      </rPr>
      <t>de 16 mm - montagem. Af_01/2024</t>
    </r>
  </si>
  <si>
    <r>
      <rPr>
        <sz val="10"/>
        <rFont val="Arial MT"/>
        <family val="2"/>
      </rPr>
      <t>R$ 10,19</t>
    </r>
  </si>
  <si>
    <r>
      <rPr>
        <sz val="10"/>
        <rFont val="Arial MT"/>
        <family val="2"/>
      </rPr>
      <t>.1.15</t>
    </r>
  </si>
  <si>
    <r>
      <rPr>
        <sz val="10"/>
        <rFont val="Arial MT"/>
        <family val="2"/>
      </rPr>
      <t xml:space="preserve">Armação de bloco, sapata isolada e sapata corrida utilizando aço ca-50 de 20 mm -
</t>
    </r>
    <r>
      <rPr>
        <sz val="10"/>
        <rFont val="Arial MT"/>
        <family val="2"/>
      </rPr>
      <t>montagem. Af_01/2024</t>
    </r>
  </si>
  <si>
    <r>
      <rPr>
        <sz val="10"/>
        <rFont val="Arial MT"/>
        <family val="2"/>
      </rPr>
      <t>R$ 11,01</t>
    </r>
  </si>
  <si>
    <r>
      <rPr>
        <sz val="10"/>
        <rFont val="Arial MT"/>
        <family val="2"/>
      </rPr>
      <t>.1.16</t>
    </r>
  </si>
  <si>
    <r>
      <rPr>
        <sz val="10"/>
        <rFont val="Arial MT"/>
        <family val="2"/>
      </rPr>
      <t>Armação de bloco e sapata utilizando aço ca-50 de 25 mm - montagem. Af_01/2024</t>
    </r>
  </si>
  <si>
    <r>
      <rPr>
        <sz val="10"/>
        <rFont val="Arial MT"/>
        <family val="2"/>
      </rPr>
      <t>R$ 9,76</t>
    </r>
  </si>
  <si>
    <r>
      <rPr>
        <sz val="10"/>
        <rFont val="Arial MT"/>
        <family val="2"/>
      </rPr>
      <t>3 .1.17</t>
    </r>
  </si>
  <si>
    <r>
      <rPr>
        <sz val="10"/>
        <rFont val="Arial MT"/>
        <family val="2"/>
      </rPr>
      <t xml:space="preserve">Aparelho de apoio de neoprene fretado para estruturas pré-moldadas - fornecimento e
</t>
    </r>
    <r>
      <rPr>
        <sz val="10"/>
        <rFont val="Arial MT"/>
        <family val="2"/>
      </rPr>
      <t>instalação</t>
    </r>
  </si>
  <si>
    <r>
      <rPr>
        <sz val="10"/>
        <rFont val="Arial MT"/>
        <family val="2"/>
      </rPr>
      <t>dm³</t>
    </r>
  </si>
  <si>
    <r>
      <rPr>
        <sz val="10"/>
        <rFont val="Arial MT"/>
        <family val="2"/>
      </rPr>
      <t>R$ 119,81</t>
    </r>
  </si>
  <si>
    <r>
      <rPr>
        <sz val="10"/>
        <rFont val="Arial MT"/>
        <family val="2"/>
      </rPr>
      <t>3 .1.18</t>
    </r>
  </si>
  <si>
    <r>
      <rPr>
        <sz val="10"/>
        <rFont val="Arial MT"/>
        <family val="2"/>
      </rPr>
      <t>Escoramento com pontaletes D = 15 cm - utilização de 1 vez - confecção e instalação</t>
    </r>
  </si>
  <si>
    <r>
      <rPr>
        <sz val="10"/>
        <rFont val="Arial MT"/>
        <family val="2"/>
      </rPr>
      <t>R$ 52,84</t>
    </r>
  </si>
  <si>
    <r>
      <rPr>
        <sz val="10"/>
        <rFont val="Arial MT"/>
        <family val="2"/>
      </rPr>
      <t>3 .1.19</t>
    </r>
  </si>
  <si>
    <r>
      <rPr>
        <sz val="10"/>
        <rFont val="Arial MT"/>
        <family val="2"/>
      </rPr>
      <t xml:space="preserve">Contenção  em  solo-cimento  ensacado  com  mistura  de  solo  de  jazida  com  8%  de
</t>
    </r>
    <r>
      <rPr>
        <sz val="10"/>
        <rFont val="Arial MT"/>
        <family val="2"/>
      </rPr>
      <t>cimento - confecção e assentamento</t>
    </r>
  </si>
  <si>
    <r>
      <rPr>
        <sz val="10"/>
        <rFont val="Arial MT"/>
        <family val="2"/>
      </rPr>
      <t>R$ 378,54</t>
    </r>
  </si>
  <si>
    <r>
      <rPr>
        <b/>
        <sz val="10"/>
        <rFont val="Arial"/>
        <family val="2"/>
      </rPr>
      <t>3 .2</t>
    </r>
  </si>
  <si>
    <r>
      <rPr>
        <b/>
        <sz val="10"/>
        <rFont val="Arial"/>
        <family val="2"/>
      </rPr>
      <t>SUPERESTRUTURA</t>
    </r>
  </si>
  <si>
    <r>
      <rPr>
        <sz val="10"/>
        <rFont val="Arial MT"/>
        <family val="2"/>
      </rPr>
      <t>3 .2.1</t>
    </r>
  </si>
  <si>
    <r>
      <rPr>
        <sz val="10"/>
        <rFont val="Arial MT"/>
        <family val="2"/>
      </rPr>
      <t>3 .2.2</t>
    </r>
  </si>
  <si>
    <r>
      <rPr>
        <sz val="10"/>
        <rFont val="Arial MT"/>
        <family val="2"/>
      </rPr>
      <t>3 .2.2.1</t>
    </r>
  </si>
  <si>
    <r>
      <rPr>
        <sz val="10"/>
        <rFont val="Arial MT"/>
        <family val="2"/>
      </rPr>
      <t>3 .2.2.2</t>
    </r>
  </si>
  <si>
    <r>
      <rPr>
        <sz val="10"/>
        <rFont val="Arial MT"/>
        <family val="2"/>
      </rPr>
      <t>3 .2.2.3</t>
    </r>
  </si>
  <si>
    <r>
      <rPr>
        <sz val="10"/>
        <rFont val="Arial MT"/>
        <family val="2"/>
      </rPr>
      <t>3 .2.3</t>
    </r>
  </si>
  <si>
    <r>
      <rPr>
        <sz val="10"/>
        <rFont val="Arial MT"/>
        <family val="2"/>
      </rPr>
      <t>3 .2.4</t>
    </r>
  </si>
  <si>
    <r>
      <rPr>
        <sz val="10"/>
        <rFont val="Arial MT"/>
        <family val="2"/>
      </rPr>
      <t xml:space="preserve">Armação de pilar ou viga de estrutura convencional de concreto armado utilizando aço
</t>
    </r>
    <r>
      <rPr>
        <sz val="10"/>
        <rFont val="Arial MT"/>
        <family val="2"/>
      </rPr>
      <t>ca-50 de 6,3 mm - montagem. Af_06/2022</t>
    </r>
  </si>
  <si>
    <r>
      <rPr>
        <sz val="10"/>
        <rFont val="Arial MT"/>
        <family val="2"/>
      </rPr>
      <t>R$ 13,67</t>
    </r>
  </si>
  <si>
    <r>
      <rPr>
        <sz val="10"/>
        <rFont val="Arial MT"/>
        <family val="2"/>
      </rPr>
      <t>3 .2.5</t>
    </r>
  </si>
  <si>
    <r>
      <rPr>
        <sz val="10"/>
        <rFont val="Arial MT"/>
        <family val="2"/>
      </rPr>
      <t xml:space="preserve">Armação de pilar ou viga de estrutura convencional de concreto armado utilizando aço
</t>
    </r>
    <r>
      <rPr>
        <sz val="10"/>
        <rFont val="Arial MT"/>
        <family val="2"/>
      </rPr>
      <t>ca-50 de 8,0 mm - montagem. Af_06/2022</t>
    </r>
  </si>
  <si>
    <r>
      <rPr>
        <sz val="10"/>
        <rFont val="Arial MT"/>
        <family val="2"/>
      </rPr>
      <t>R$ 12,48</t>
    </r>
  </si>
  <si>
    <r>
      <rPr>
        <sz val="10"/>
        <rFont val="Arial MT"/>
        <family val="2"/>
      </rPr>
      <t>3 .2.6</t>
    </r>
  </si>
  <si>
    <r>
      <rPr>
        <sz val="10"/>
        <rFont val="Arial MT"/>
        <family val="2"/>
      </rPr>
      <t xml:space="preserve">Armação de pilar ou viga de estrutura convencional de concreto armado utilizando aço
</t>
    </r>
    <r>
      <rPr>
        <sz val="10"/>
        <rFont val="Arial MT"/>
        <family val="2"/>
      </rPr>
      <t>ca-50 de 10,0 mm - montagem. Af_06/2022</t>
    </r>
  </si>
  <si>
    <r>
      <rPr>
        <sz val="10"/>
        <rFont val="Arial MT"/>
        <family val="2"/>
      </rPr>
      <t>R$ 10,98</t>
    </r>
  </si>
  <si>
    <r>
      <rPr>
        <sz val="10"/>
        <rFont val="Arial MT"/>
        <family val="2"/>
      </rPr>
      <t>3 .2.7</t>
    </r>
  </si>
  <si>
    <r>
      <rPr>
        <sz val="10"/>
        <rFont val="Arial MT"/>
        <family val="2"/>
      </rPr>
      <t xml:space="preserve">Armação de pilar ou viga de estrutura convencional de concreto armado utilizando aço
</t>
    </r>
    <r>
      <rPr>
        <sz val="10"/>
        <rFont val="Arial MT"/>
        <family val="2"/>
      </rPr>
      <t>ca-50 de 12,5 mm - montagem. Af_06/2022</t>
    </r>
  </si>
  <si>
    <r>
      <rPr>
        <sz val="10"/>
        <rFont val="Arial MT"/>
        <family val="2"/>
      </rPr>
      <t>R$ 9,11</t>
    </r>
  </si>
  <si>
    <r>
      <rPr>
        <sz val="10"/>
        <rFont val="Arial MT"/>
        <family val="2"/>
      </rPr>
      <t>3 .2.8</t>
    </r>
  </si>
  <si>
    <r>
      <rPr>
        <sz val="10"/>
        <rFont val="Arial MT"/>
        <family val="2"/>
      </rPr>
      <t xml:space="preserve">Armação de pilar ou viga de estrutura convencional de concreto armado utilizando aço
</t>
    </r>
    <r>
      <rPr>
        <sz val="10"/>
        <rFont val="Arial MT"/>
        <family val="2"/>
      </rPr>
      <t>ca-50 de 16,0 mm - montagem. Af_06/2022</t>
    </r>
  </si>
  <si>
    <r>
      <rPr>
        <sz val="10"/>
        <rFont val="Arial MT"/>
        <family val="2"/>
      </rPr>
      <t>R$ 8,73</t>
    </r>
  </si>
  <si>
    <r>
      <rPr>
        <sz val="10"/>
        <rFont val="Arial MT"/>
        <family val="2"/>
      </rPr>
      <t>3 .2.9</t>
    </r>
  </si>
  <si>
    <r>
      <rPr>
        <sz val="10"/>
        <rFont val="Arial MT"/>
        <family val="2"/>
      </rPr>
      <t>COM-98371745</t>
    </r>
  </si>
  <si>
    <r>
      <rPr>
        <sz val="10"/>
        <rFont val="Arial MT"/>
        <family val="2"/>
      </rPr>
      <t>NOVO</t>
    </r>
  </si>
  <si>
    <r>
      <rPr>
        <sz val="10"/>
        <rFont val="Arial MT"/>
        <family val="2"/>
      </rPr>
      <t xml:space="preserve">Armação  de  pilar  ou  viga  de  estrutura  convencional  de  concreto  armado  utilizando
</t>
    </r>
    <r>
      <rPr>
        <sz val="10"/>
        <rFont val="Arial MT"/>
        <family val="2"/>
      </rPr>
      <t>cabo de aço 3/16" - 4,8mm alma de fibra 6X7 (galvanizado)</t>
    </r>
  </si>
  <si>
    <r>
      <rPr>
        <sz val="10"/>
        <rFont val="Arial MT"/>
        <family val="2"/>
      </rPr>
      <t>R$ 54,57</t>
    </r>
  </si>
  <si>
    <r>
      <rPr>
        <sz val="10"/>
        <rFont val="Arial MT"/>
        <family val="2"/>
      </rPr>
      <t>3 .2.10</t>
    </r>
  </si>
  <si>
    <r>
      <rPr>
        <sz val="10"/>
        <rFont val="Arial MT"/>
        <family val="2"/>
      </rPr>
      <t>Lançamento de pré-laje com utilização de guindauto</t>
    </r>
  </si>
  <si>
    <r>
      <rPr>
        <sz val="10"/>
        <rFont val="Arial MT"/>
        <family val="2"/>
      </rPr>
      <t>R$ 59,81</t>
    </r>
  </si>
  <si>
    <r>
      <rPr>
        <sz val="10"/>
        <rFont val="Arial MT"/>
        <family val="2"/>
      </rPr>
      <t>3 .2.11</t>
    </r>
  </si>
  <si>
    <r>
      <rPr>
        <b/>
        <sz val="10"/>
        <rFont val="Arial"/>
        <family val="2"/>
      </rPr>
      <t>3 .2.12</t>
    </r>
  </si>
  <si>
    <r>
      <rPr>
        <b/>
        <sz val="10"/>
        <rFont val="Arial"/>
        <family val="2"/>
      </rPr>
      <t>Fornecimento e colocação de longarina pré-moldadas de 19,45 m (10x)</t>
    </r>
  </si>
  <si>
    <r>
      <rPr>
        <sz val="10"/>
        <rFont val="Arial MT"/>
        <family val="2"/>
      </rPr>
      <t>3 .2.12.1</t>
    </r>
  </si>
  <si>
    <r>
      <rPr>
        <sz val="10"/>
        <rFont val="Arial MT"/>
        <family val="2"/>
      </rPr>
      <t>3 .2.12.2</t>
    </r>
  </si>
  <si>
    <r>
      <rPr>
        <sz val="10"/>
        <rFont val="Arial MT"/>
        <family val="2"/>
      </rPr>
      <t>SINAPI-I</t>
    </r>
  </si>
  <si>
    <r>
      <rPr>
        <sz val="10"/>
        <rFont val="Arial MT"/>
        <family val="2"/>
      </rPr>
      <t xml:space="preserve">Concreto usinado bombeavel, classe de resistencia c40, com brita 0 e 1, slump = 100
</t>
    </r>
    <r>
      <rPr>
        <sz val="10"/>
        <rFont val="Arial MT"/>
        <family val="2"/>
      </rPr>
      <t>+/- 20 mm, exclui servico de bombeamento (nbr 8953)</t>
    </r>
  </si>
  <si>
    <r>
      <rPr>
        <sz val="10"/>
        <rFont val="Arial MT"/>
        <family val="2"/>
      </rPr>
      <t>R$ 667,99</t>
    </r>
  </si>
  <si>
    <r>
      <rPr>
        <sz val="10"/>
        <rFont val="Arial MT"/>
        <family val="2"/>
      </rPr>
      <t>3 .2.12.3</t>
    </r>
  </si>
  <si>
    <r>
      <rPr>
        <sz val="10"/>
        <rFont val="Arial MT"/>
        <family val="2"/>
      </rPr>
      <t>3 .2.12.4</t>
    </r>
  </si>
  <si>
    <r>
      <rPr>
        <sz val="10"/>
        <rFont val="Arial MT"/>
        <family val="2"/>
      </rPr>
      <t>3 .2.12.5</t>
    </r>
  </si>
  <si>
    <r>
      <rPr>
        <sz val="10"/>
        <rFont val="Arial MT"/>
        <family val="2"/>
      </rPr>
      <t>3 .2.12.6</t>
    </r>
  </si>
  <si>
    <r>
      <rPr>
        <sz val="10"/>
        <rFont val="Arial MT"/>
        <family val="2"/>
      </rPr>
      <t>3 .2.12.7</t>
    </r>
  </si>
  <si>
    <r>
      <rPr>
        <sz val="10"/>
        <rFont val="Arial MT"/>
        <family val="2"/>
      </rPr>
      <t>3 .2.12.8</t>
    </r>
  </si>
  <si>
    <r>
      <rPr>
        <sz val="10"/>
        <rFont val="Arial MT"/>
        <family val="2"/>
      </rPr>
      <t>Cordoalha CP 190 RB D = 12,7 mm - fornecimento e instalação</t>
    </r>
  </si>
  <si>
    <r>
      <rPr>
        <sz val="10"/>
        <rFont val="Arial MT"/>
        <family val="2"/>
      </rPr>
      <t>R$ 10,61</t>
    </r>
  </si>
  <si>
    <r>
      <rPr>
        <sz val="10"/>
        <rFont val="Arial MT"/>
        <family val="2"/>
      </rPr>
      <t>3 .2.12.9</t>
    </r>
  </si>
  <si>
    <r>
      <rPr>
        <sz val="10"/>
        <rFont val="Arial MT"/>
        <family val="2"/>
      </rPr>
      <t xml:space="preserve">Ancoragem  ativa  com  9  cordoalhas  aderentes  D  =  12,7  mm  -  fornecimento  e
</t>
    </r>
    <r>
      <rPr>
        <sz val="10"/>
        <rFont val="Arial MT"/>
        <family val="2"/>
      </rPr>
      <t>instalação</t>
    </r>
  </si>
  <si>
    <r>
      <rPr>
        <sz val="10"/>
        <rFont val="Arial MT"/>
        <family val="2"/>
      </rPr>
      <t>un</t>
    </r>
  </si>
  <si>
    <r>
      <rPr>
        <sz val="10"/>
        <rFont val="Arial MT"/>
        <family val="2"/>
      </rPr>
      <t>R$ 794,85</t>
    </r>
  </si>
  <si>
    <r>
      <rPr>
        <sz val="10"/>
        <rFont val="Arial MT"/>
        <family val="2"/>
      </rPr>
      <t>3 .2.12.10</t>
    </r>
  </si>
  <si>
    <r>
      <rPr>
        <sz val="10"/>
        <rFont val="Arial MT"/>
        <family val="2"/>
      </rPr>
      <t xml:space="preserve">Bainha metálica redonda D = 65 mm para 10 cordoalhas D = 12,7 mm - fornecimento,
</t>
    </r>
    <r>
      <rPr>
        <sz val="10"/>
        <rFont val="Arial MT"/>
        <family val="2"/>
      </rPr>
      <t>instalação e injeção de nata de cimento</t>
    </r>
  </si>
  <si>
    <r>
      <rPr>
        <sz val="10"/>
        <rFont val="Arial MT"/>
        <family val="2"/>
      </rPr>
      <t>R$ 37,70</t>
    </r>
  </si>
  <si>
    <r>
      <rPr>
        <sz val="10"/>
        <rFont val="Arial MT"/>
        <family val="2"/>
      </rPr>
      <t>3 .2.12.11</t>
    </r>
  </si>
  <si>
    <r>
      <rPr>
        <sz val="10"/>
        <rFont val="Arial MT"/>
        <family val="2"/>
      </rPr>
      <t>Lançamento de viga pré-moldada de 500 a 750 kN com utilização de guindaste</t>
    </r>
  </si>
  <si>
    <r>
      <rPr>
        <sz val="10"/>
        <rFont val="Arial MT"/>
        <family val="2"/>
      </rPr>
      <t>R$ 5.874,86</t>
    </r>
  </si>
  <si>
    <r>
      <rPr>
        <b/>
        <sz val="10"/>
        <rFont val="Arial"/>
        <family val="2"/>
      </rPr>
      <t>3 .2.13</t>
    </r>
  </si>
  <si>
    <r>
      <rPr>
        <b/>
        <sz val="10"/>
        <rFont val="Arial"/>
        <family val="2"/>
      </rPr>
      <t>Fornecimento e colocação de longarina pré-moldadas de 25,7 m (5x)</t>
    </r>
  </si>
  <si>
    <r>
      <rPr>
        <sz val="10"/>
        <rFont val="Arial MT"/>
        <family val="2"/>
      </rPr>
      <t>3 .2.13.1</t>
    </r>
  </si>
  <si>
    <r>
      <rPr>
        <sz val="10"/>
        <rFont val="Arial MT"/>
        <family val="2"/>
      </rPr>
      <t>3 .2.13.2</t>
    </r>
  </si>
  <si>
    <r>
      <rPr>
        <sz val="10"/>
        <rFont val="Arial MT"/>
        <family val="2"/>
      </rPr>
      <t>3 .2.13.3</t>
    </r>
  </si>
  <si>
    <r>
      <rPr>
        <sz val="10"/>
        <rFont val="Arial MT"/>
        <family val="2"/>
      </rPr>
      <t>3 .2.13.4</t>
    </r>
  </si>
  <si>
    <r>
      <rPr>
        <sz val="10"/>
        <rFont val="Arial MT"/>
        <family val="2"/>
      </rPr>
      <t>3 .2.13.5</t>
    </r>
  </si>
  <si>
    <r>
      <rPr>
        <sz val="10"/>
        <rFont val="Arial MT"/>
        <family val="2"/>
      </rPr>
      <t>3 .2.13.6</t>
    </r>
  </si>
  <si>
    <r>
      <rPr>
        <sz val="10"/>
        <rFont val="Arial MT"/>
        <family val="2"/>
      </rPr>
      <t>3 .2.13.7</t>
    </r>
  </si>
  <si>
    <r>
      <rPr>
        <sz val="10"/>
        <rFont val="Arial MT"/>
        <family val="2"/>
      </rPr>
      <t>3 .2.13.8</t>
    </r>
  </si>
  <si>
    <r>
      <rPr>
        <sz val="10"/>
        <rFont val="Arial MT"/>
        <family val="2"/>
      </rPr>
      <t>3 .2.13.9</t>
    </r>
  </si>
  <si>
    <r>
      <rPr>
        <sz val="10"/>
        <rFont val="Arial MT"/>
        <family val="2"/>
      </rPr>
      <t xml:space="preserve">Ancoragem  ativa  com  15  cordoalhas  aderentes  D  =  12,7  mm  -  fornecimento  e
</t>
    </r>
    <r>
      <rPr>
        <sz val="10"/>
        <rFont val="Arial MT"/>
        <family val="2"/>
      </rPr>
      <t>instalação</t>
    </r>
  </si>
  <si>
    <r>
      <rPr>
        <sz val="10"/>
        <rFont val="Arial MT"/>
        <family val="2"/>
      </rPr>
      <t>R$ 1.516,77</t>
    </r>
  </si>
  <si>
    <r>
      <rPr>
        <sz val="10"/>
        <rFont val="Arial MT"/>
        <family val="2"/>
      </rPr>
      <t>3 .2.13.10</t>
    </r>
  </si>
  <si>
    <r>
      <rPr>
        <sz val="10"/>
        <rFont val="Arial MT"/>
        <family val="2"/>
      </rPr>
      <t xml:space="preserve">Bainha metálica redonda D = 75 mm para 16 cordoalhas D = 12,7 mm - fornecimento,
</t>
    </r>
    <r>
      <rPr>
        <sz val="10"/>
        <rFont val="Arial MT"/>
        <family val="2"/>
      </rPr>
      <t>instalação e injeção de nata de cimento</t>
    </r>
  </si>
  <si>
    <r>
      <rPr>
        <sz val="10"/>
        <rFont val="Arial MT"/>
        <family val="2"/>
      </rPr>
      <t>R$ 42,25</t>
    </r>
  </si>
  <si>
    <r>
      <rPr>
        <sz val="10"/>
        <rFont val="Arial MT"/>
        <family val="2"/>
      </rPr>
      <t>3 .2.13.11</t>
    </r>
  </si>
  <si>
    <r>
      <rPr>
        <b/>
        <sz val="10"/>
        <rFont val="Arial"/>
        <family val="2"/>
      </rPr>
      <t>TOTAL DE SUPERESTRUTURA</t>
    </r>
  </si>
  <si>
    <r>
      <rPr>
        <b/>
        <sz val="10"/>
        <rFont val="Arial"/>
        <family val="2"/>
      </rPr>
      <t>3 .3</t>
    </r>
  </si>
  <si>
    <r>
      <rPr>
        <b/>
        <sz val="10"/>
        <rFont val="Arial"/>
        <family val="2"/>
      </rPr>
      <t>BARREIRA NEW JERSEY, GUARDA CORPO E PLACA DE TRANSIÇÃO</t>
    </r>
  </si>
  <si>
    <r>
      <rPr>
        <b/>
        <sz val="10"/>
        <rFont val="Arial"/>
        <family val="2"/>
      </rPr>
      <t>3 .3.1</t>
    </r>
  </si>
  <si>
    <r>
      <rPr>
        <b/>
        <sz val="10"/>
        <rFont val="Arial"/>
        <family val="2"/>
      </rPr>
      <t>Placa de Transição</t>
    </r>
  </si>
  <si>
    <r>
      <rPr>
        <sz val="10"/>
        <rFont val="Arial MT"/>
        <family val="2"/>
      </rPr>
      <t>3 .3.1.1</t>
    </r>
  </si>
  <si>
    <r>
      <rPr>
        <sz val="10"/>
        <rFont val="Arial MT"/>
        <family val="2"/>
      </rPr>
      <t>3 .3.1.1.1</t>
    </r>
  </si>
  <si>
    <r>
      <rPr>
        <sz val="10"/>
        <rFont val="Arial MT"/>
        <family val="2"/>
      </rPr>
      <t xml:space="preserve">Carga, manobra e descarga de solos e materiais granulares em caminhão basculante
</t>
    </r>
    <r>
      <rPr>
        <sz val="10"/>
        <rFont val="Arial MT"/>
        <family val="2"/>
      </rPr>
      <t>14 m³ - carga com escavadeira hidráulica (caçamba de 1,20 m³ / 155 hp) e descarga livre (unidade: m3). Af_07/2020</t>
    </r>
  </si>
  <si>
    <r>
      <rPr>
        <sz val="10"/>
        <rFont val="Arial MT"/>
        <family val="2"/>
      </rPr>
      <t>.3.1.1.2</t>
    </r>
  </si>
  <si>
    <r>
      <rPr>
        <sz val="10"/>
        <rFont val="Arial MT"/>
        <family val="2"/>
      </rPr>
      <t>.3.1.1.3</t>
    </r>
  </si>
  <si>
    <r>
      <rPr>
        <sz val="10"/>
        <rFont val="Arial MT"/>
        <family val="2"/>
      </rPr>
      <t>.3.1.2</t>
    </r>
  </si>
  <si>
    <r>
      <rPr>
        <sz val="10"/>
        <rFont val="Arial MT"/>
        <family val="2"/>
      </rPr>
      <t>.3.1.3</t>
    </r>
  </si>
  <si>
    <r>
      <rPr>
        <sz val="10"/>
        <rFont val="Arial MT"/>
        <family val="2"/>
      </rPr>
      <t>.3.1.3.1</t>
    </r>
  </si>
  <si>
    <r>
      <rPr>
        <sz val="10"/>
        <rFont val="Arial MT"/>
        <family val="2"/>
      </rPr>
      <t>.3.1.3.2</t>
    </r>
  </si>
  <si>
    <r>
      <rPr>
        <sz val="10"/>
        <rFont val="Arial MT"/>
        <family val="2"/>
      </rPr>
      <t>.3.1.3.3</t>
    </r>
  </si>
  <si>
    <r>
      <rPr>
        <sz val="10"/>
        <rFont val="Arial MT"/>
        <family val="2"/>
      </rPr>
      <t>.3.1.4</t>
    </r>
  </si>
  <si>
    <r>
      <rPr>
        <sz val="10"/>
        <rFont val="Arial MT"/>
        <family val="2"/>
      </rPr>
      <t>.3.1.5</t>
    </r>
  </si>
  <si>
    <r>
      <rPr>
        <b/>
        <sz val="10"/>
        <rFont val="Arial"/>
        <family val="2"/>
      </rPr>
      <t>.3.2</t>
    </r>
  </si>
  <si>
    <r>
      <rPr>
        <b/>
        <sz val="10"/>
        <rFont val="Arial"/>
        <family val="2"/>
      </rPr>
      <t>Barreira New-jersey</t>
    </r>
  </si>
  <si>
    <r>
      <rPr>
        <sz val="10"/>
        <rFont val="Arial MT"/>
        <family val="2"/>
      </rPr>
      <t>.3.2.1</t>
    </r>
  </si>
  <si>
    <r>
      <rPr>
        <sz val="10"/>
        <rFont val="Arial MT"/>
        <family val="2"/>
      </rPr>
      <t>.3.2.2</t>
    </r>
  </si>
  <si>
    <r>
      <rPr>
        <sz val="10"/>
        <rFont val="Arial MT"/>
        <family val="2"/>
      </rPr>
      <t>.3.2.2.1</t>
    </r>
  </si>
  <si>
    <r>
      <rPr>
        <sz val="10"/>
        <rFont val="Arial MT"/>
        <family val="2"/>
      </rPr>
      <t>.3.2.2.2</t>
    </r>
  </si>
  <si>
    <r>
      <rPr>
        <sz val="10"/>
        <rFont val="Arial MT"/>
        <family val="2"/>
      </rPr>
      <t>.3.2.2.3</t>
    </r>
  </si>
  <si>
    <r>
      <rPr>
        <sz val="10"/>
        <rFont val="Arial MT"/>
        <family val="2"/>
      </rPr>
      <t>.3.2.3</t>
    </r>
  </si>
  <si>
    <r>
      <rPr>
        <sz val="10"/>
        <rFont val="Arial MT"/>
        <family val="2"/>
      </rPr>
      <t xml:space="preserve">Armação  de  estruturas  diversas  de  concreto  armado,  exceto  vigas,  pilares,  lajes  e
</t>
    </r>
    <r>
      <rPr>
        <sz val="10"/>
        <rFont val="Arial MT"/>
        <family val="2"/>
      </rPr>
      <t>fundações, utilizando aço ca-50 de 6,3 mm - montagem. Af_06/2022</t>
    </r>
  </si>
  <si>
    <r>
      <rPr>
        <sz val="10"/>
        <rFont val="Arial MT"/>
        <family val="2"/>
      </rPr>
      <t>R$ 16,19</t>
    </r>
  </si>
  <si>
    <r>
      <rPr>
        <sz val="10"/>
        <rFont val="Arial MT"/>
        <family val="2"/>
      </rPr>
      <t>.3.2.4</t>
    </r>
  </si>
  <si>
    <r>
      <rPr>
        <sz val="10"/>
        <rFont val="Arial MT"/>
        <family val="2"/>
      </rPr>
      <t xml:space="preserve">Armação  de  estruturas  diversas  de  concreto  armado,  exceto  vigas,  pilares,  lajes  e
</t>
    </r>
    <r>
      <rPr>
        <sz val="10"/>
        <rFont val="Arial MT"/>
        <family val="2"/>
      </rPr>
      <t>fundações, utilizando aço ca-50 de 10,0 mm - montagem. Af_06/2022</t>
    </r>
  </si>
  <si>
    <r>
      <rPr>
        <sz val="10"/>
        <rFont val="Arial MT"/>
        <family val="2"/>
      </rPr>
      <t>R$ 12,23</t>
    </r>
  </si>
  <si>
    <r>
      <rPr>
        <b/>
        <sz val="10"/>
        <rFont val="Arial"/>
        <family val="2"/>
      </rPr>
      <t>.3.3</t>
    </r>
  </si>
  <si>
    <r>
      <rPr>
        <b/>
        <sz val="10"/>
        <rFont val="Arial"/>
        <family val="2"/>
      </rPr>
      <t>Guarda-corpo</t>
    </r>
  </si>
  <si>
    <r>
      <rPr>
        <sz val="10"/>
        <rFont val="Arial MT"/>
        <family val="2"/>
      </rPr>
      <t>.3.3.1</t>
    </r>
  </si>
  <si>
    <r>
      <rPr>
        <sz val="10"/>
        <rFont val="Arial MT"/>
        <family val="2"/>
      </rPr>
      <t xml:space="preserve">Guarda-corpo de aço galvanizado  de 1,10m  de altura,  montantes  tubulares  de 1.1/2 espaçados  de  1,20m,  travessa  superior  de  2,  gradil  formado  por  barras  chatas  em
</t>
    </r>
    <r>
      <rPr>
        <sz val="10"/>
        <rFont val="Arial MT"/>
        <family val="2"/>
      </rPr>
      <t>ferro de 32x4,8mm, fixado com chumbador mecânico. Af_04/2019_ps</t>
    </r>
  </si>
  <si>
    <r>
      <rPr>
        <sz val="10"/>
        <rFont val="Arial MT"/>
        <family val="2"/>
      </rPr>
      <t>R$ 546,37</t>
    </r>
  </si>
  <si>
    <r>
      <rPr>
        <b/>
        <sz val="10"/>
        <rFont val="Arial"/>
        <family val="2"/>
      </rPr>
      <t>ACABAMENTO E OBRAS COMPLEMENTARES</t>
    </r>
  </si>
  <si>
    <r>
      <rPr>
        <sz val="10"/>
        <rFont val="Arial MT"/>
        <family val="2"/>
      </rPr>
      <t xml:space="preserve">Tubo,   PVC,   soldável,   de   110mm,   instalado   em   reservação   predial   de   água   -
</t>
    </r>
    <r>
      <rPr>
        <sz val="10"/>
        <rFont val="Arial MT"/>
        <family val="2"/>
      </rPr>
      <t>fornecimento e instalação. Af_04/2024</t>
    </r>
  </si>
  <si>
    <r>
      <rPr>
        <sz val="10"/>
        <rFont val="Arial MT"/>
        <family val="2"/>
      </rPr>
      <t>R$ 118,70</t>
    </r>
  </si>
  <si>
    <r>
      <rPr>
        <sz val="10"/>
        <rFont val="Arial MT"/>
        <family val="2"/>
      </rPr>
      <t>.4.2</t>
    </r>
  </si>
  <si>
    <r>
      <rPr>
        <sz val="10"/>
        <rFont val="Arial MT"/>
        <family val="2"/>
      </rPr>
      <t>.4.2.1</t>
    </r>
  </si>
  <si>
    <r>
      <rPr>
        <sz val="10"/>
        <rFont val="Arial MT"/>
        <family val="2"/>
      </rPr>
      <t>.4.2.2</t>
    </r>
  </si>
  <si>
    <r>
      <rPr>
        <sz val="10"/>
        <rFont val="Arial MT"/>
        <family val="2"/>
      </rPr>
      <t>.4.2.3</t>
    </r>
  </si>
  <si>
    <r>
      <rPr>
        <b/>
        <sz val="10"/>
        <rFont val="Arial"/>
        <family val="2"/>
      </rPr>
      <t>TOTAL DE PASSARELA - ACABAMENTO E GUARDA CORPOS</t>
    </r>
  </si>
  <si>
    <r>
      <rPr>
        <b/>
        <sz val="10"/>
        <rFont val="Arial"/>
        <family val="2"/>
      </rPr>
      <t>TOTAL OBRA DE ARTE ESPECIAL</t>
    </r>
  </si>
  <si>
    <r>
      <rPr>
        <b/>
        <sz val="10"/>
        <rFont val="Arial"/>
        <family val="2"/>
      </rPr>
      <t>SINALIZAÇÃO DEFINITIVA</t>
    </r>
  </si>
  <si>
    <r>
      <rPr>
        <sz val="10"/>
        <rFont val="Arial MT"/>
        <family val="2"/>
      </rPr>
      <t xml:space="preserve">Placa  de  regulamentação  em  fibra,  D  =  0,60 m  - película  retrorrefletiva tipo  I +  SI -
</t>
    </r>
    <r>
      <rPr>
        <sz val="10"/>
        <rFont val="Arial MT"/>
        <family val="2"/>
      </rPr>
      <t>fornecimento e implantação</t>
    </r>
  </si>
  <si>
    <r>
      <rPr>
        <sz val="10"/>
        <rFont val="Arial MT"/>
        <family val="2"/>
      </rPr>
      <t>R$ 259,04</t>
    </r>
  </si>
  <si>
    <r>
      <rPr>
        <sz val="10"/>
        <rFont val="Arial MT"/>
        <family val="2"/>
      </rPr>
      <t xml:space="preserve">Suporte metálico galvanizado para placa de advertência ou regulamentação - lado ou
</t>
    </r>
    <r>
      <rPr>
        <sz val="10"/>
        <rFont val="Arial MT"/>
        <family val="2"/>
      </rPr>
      <t>diâmetro de 0,60 m - fornecimento e implantação</t>
    </r>
  </si>
  <si>
    <r>
      <rPr>
        <sz val="10"/>
        <rFont val="Arial MT"/>
        <family val="2"/>
      </rPr>
      <t>R$ 460,29</t>
    </r>
  </si>
  <si>
    <r>
      <rPr>
        <sz val="10"/>
        <rFont val="Arial MT"/>
        <family val="2"/>
      </rPr>
      <t>Tacha refletiva em plástico injetado - bidirecional tipo II - fornecimento e colocação</t>
    </r>
  </si>
  <si>
    <r>
      <rPr>
        <sz val="10"/>
        <rFont val="Arial MT"/>
        <family val="2"/>
      </rPr>
      <t>R$ 33,11</t>
    </r>
  </si>
  <si>
    <r>
      <rPr>
        <sz val="10"/>
        <rFont val="Arial MT"/>
        <family val="2"/>
      </rPr>
      <t>.4</t>
    </r>
  </si>
  <si>
    <r>
      <rPr>
        <sz val="10"/>
        <rFont val="Arial MT"/>
        <family val="2"/>
      </rPr>
      <t xml:space="preserve">Pintura de eixo viário sobre asfalto com  tinta retrorrefletiva a base de resina acrílica com  microesferas  de  vidro,  e  =  10  cm,  aplicação  mecânica  com  demarcadora
</t>
    </r>
    <r>
      <rPr>
        <sz val="10"/>
        <rFont val="Arial MT"/>
        <family val="2"/>
      </rPr>
      <t>autopropelida. Af_05/2021</t>
    </r>
  </si>
  <si>
    <r>
      <rPr>
        <sz val="10"/>
        <rFont val="Arial MT"/>
        <family val="2"/>
      </rPr>
      <t>R$ 6,78</t>
    </r>
  </si>
  <si>
    <r>
      <rPr>
        <b/>
        <sz val="10"/>
        <rFont val="Arial"/>
        <family val="2"/>
      </rPr>
      <t>TOTAL DE SINALIZAÇÃO DEFINITIVA</t>
    </r>
  </si>
  <si>
    <r>
      <rPr>
        <b/>
        <sz val="12"/>
        <rFont val="Arial"/>
        <family val="2"/>
      </rPr>
      <t>I – TOTAL DOS SERVIÇOS</t>
    </r>
  </si>
  <si>
    <r>
      <rPr>
        <b/>
        <sz val="12"/>
        <color rgb="FFFFFFFF"/>
        <rFont val="Arial"/>
        <family val="2"/>
      </rPr>
      <t>TOTAL GERAL (A+I)</t>
    </r>
  </si>
  <si>
    <r>
      <rPr>
        <sz val="9"/>
        <rFont val="Arial MT"/>
        <family val="2"/>
      </rPr>
      <t>Metodologia adotada: SINAPI/SC - Caixa Econômica Federal</t>
    </r>
  </si>
  <si>
    <r>
      <rPr>
        <sz val="9"/>
        <rFont val="Arial MT"/>
        <family val="2"/>
      </rPr>
      <t>Serviços não constantes utilizou-se as tabelas referenciais do DNIT (NOVO SICRO - abril/2025); cotações; e composições próprias</t>
    </r>
  </si>
  <si>
    <r>
      <rPr>
        <sz val="9"/>
        <rFont val="Arial MT"/>
        <family val="2"/>
      </rPr>
      <t>Produtos asfálticos com custo da ANP, última divulgação disponível de 06/2025.</t>
    </r>
  </si>
  <si>
    <t>TOTAL DE BARREIRA NEW JERSEY, GUARDA CORPO E PLACA DE TRANSIÇÃO</t>
  </si>
  <si>
    <t>TOTAL DE INFRAESTRUTURA E MESOESTRUTURA</t>
  </si>
  <si>
    <t>BDI = 22,22% conforme limites médios para obras rodoviárias (inclui nessa classe construção de pontes) dispostos no Acórdão TCU 2.622/2013.</t>
  </si>
  <si>
    <t>CANTEIRO DE OBRA</t>
  </si>
  <si>
    <t>SINAPI</t>
  </si>
  <si>
    <t>m²</t>
  </si>
  <si>
    <t xml:space="preserve"> 103694 </t>
  </si>
  <si>
    <t>FORNECIMENTO E INSTALAÇÃO DE SUPORTE DE MADEIRA PARA PLACAS DE SINALIZAÇÃO, EM SOLO, COM H= DE 2,5 M E SEÇÃO DE 7,5 X 7,5 CM. AF_03/2022</t>
  </si>
  <si>
    <t>UN</t>
  </si>
  <si>
    <t xml:space="preserve"> 101489 </t>
  </si>
  <si>
    <t>ENTRADA DE ENERGIA ELÉTRICA, AÉREA, MONOFÁSICA, COM CAIXA DE SOBREPOR, CABO DE 10 MM2 E DISJUNTOR DIN 50A (NÃO INCLUSO O POSTE DE CONCRETO). AF_07/2020_PS</t>
  </si>
  <si>
    <t xml:space="preserve"> EGP-1900 </t>
  </si>
  <si>
    <t>Próprio</t>
  </si>
  <si>
    <t>LOCACAO DE CONTAINER 2,30 X 4,30 M, ALT. 2,50 M, PARA SANITARIO, COM 3 BACIAS, 4 CHUVEIROS, 1 LAVATORIO E 1 MICTORIO</t>
  </si>
  <si>
    <t>MES</t>
  </si>
  <si>
    <t xml:space="preserve"> EGP-1901 </t>
  </si>
  <si>
    <t>LOCACAO DE CONTAINER 2,30 X 6,00 M, ALT. 2,50 M, COM 1 SANITARIO, PARA ESCRITORIO, COMPLETO, SEM DIVISORIAS INTERNAS</t>
  </si>
  <si>
    <t xml:space="preserve"> EGP-1905 </t>
  </si>
  <si>
    <t>TAPUME DE PROTEÇÃO EM TELA DE POLIETILENO H=1,20m, FIXAÇÃO EM MADEIRA</t>
  </si>
  <si>
    <t>m</t>
  </si>
  <si>
    <t xml:space="preserve"> EGP-2058 </t>
  </si>
  <si>
    <t>COLOCAÇÃO E RETIRADA DE PLACA MÓVEL TIPO CAVALETE ZEBRADO REFLETIVO PARA SINALIZAÇÃO DE OBRA</t>
  </si>
  <si>
    <t xml:space="preserve"> EGP-2059 </t>
  </si>
  <si>
    <t>COLOCAÇÃO E RETIRADA DE CONE PLÁSTICO PARA SINALIZAÇÃO DE VIA</t>
  </si>
  <si>
    <t>TERRAPLENAGEM</t>
  </si>
  <si>
    <t xml:space="preserve"> 98525 </t>
  </si>
  <si>
    <t>LIMPEZA MECANIZADA DE CAMADA VEGETAL, VEGETAÇÃO E PEQUENAS ÁRVORES (DIÂMETRO DE TRONCO MENOR QUE 0,20 M), COM TRATOR DE ESTEIRAS. AF_03/2024</t>
  </si>
  <si>
    <t xml:space="preserve"> 90082 </t>
  </si>
  <si>
    <t>ESCAVAÇÃO MECANIZADA DE VALA COM PROF. ATÉ 1,5 M (MÉDIA MONTANTE E JUSANTE/UMA COMPOSIÇÃO POR TRECHO), ESCAVADEIRA (0,8 M3), LARG. DE 1,5 M A 2,5 M, EM SOLO DE 1A CATEGORIA, EM LOCAIS COM ALTO NÍVEL DE INTERFERÊNCIA. AF_09/2024</t>
  </si>
  <si>
    <t>m³</t>
  </si>
  <si>
    <t xml:space="preserve"> 93369 </t>
  </si>
  <si>
    <t>REATERRO MECANIZADO DE VALA COM ESCAVADEIRA HIDRÁULICA (CAPACIDADE DA CAÇAMBA: 0,8 M³/POTÊNCIA: 111 HP), LARGURA 1,5 A 2,5 M, PROFUNDIDADE 1,5 A 3,0 M, COM SOLO (SEM SUBSTITUIÇÃO) DE 1ª CATEGORIA, COM COMPACTADOR DE SOLOS DE PERCUSSÃO. AF_08/2023</t>
  </si>
  <si>
    <t xml:space="preserve"> 100973 </t>
  </si>
  <si>
    <t>CARGA, MANOBRA E DESCARGA DE SOLOS E MATERIAIS GRANULARES EM CAMINHÃO BASCULANTE 6 M³ - CARGA COM PÁ CARREGADEIRA (CAÇAMBA DE 1,7 A 2,8 M³ / 128 HP) E DESCARGA LIVRE (UNIDADE: M3). AF_07/2020</t>
  </si>
  <si>
    <t xml:space="preserve"> 95875 </t>
  </si>
  <si>
    <t>TRANSPORTE COM CAMINHÃO BASCULANTE DE 10 M³, EM VIA URBANA PAVIMENTADA, DMT ATÉ 30 KM (UNIDADE: M3XKM). AF_07/2020</t>
  </si>
  <si>
    <t>M3XKM</t>
  </si>
  <si>
    <t xml:space="preserve"> 100574 </t>
  </si>
  <si>
    <t>ESPALHAMENTO DE MATERIAL COM TRATOR DE ESTEIRAS. AF_09/2024</t>
  </si>
  <si>
    <t>PAVIMENTAÇÃO</t>
  </si>
  <si>
    <t xml:space="preserve"> 100576 </t>
  </si>
  <si>
    <t>REGULARIZAÇÃO E COMPACTAÇÃO DE SUBLEITO DE SOLO PREDOMINANTEMENTE ARGILOSO, PARA OBRAS DE CONSTRUÇÃO DE PAVIMENTOS. AF_09/2024</t>
  </si>
  <si>
    <t xml:space="preserve"> 96400 </t>
  </si>
  <si>
    <t>CONSTRUÇÃO DE BASE E SUB-BASE PARA PAVIMENTAÇÃO DE MACADAME SECO, COM ESPESSURA DE 15 CM - EXCLUSIVE CARGA E TRANSPORTE. AF_09/2024</t>
  </si>
  <si>
    <t xml:space="preserve"> 96396 </t>
  </si>
  <si>
    <t>CONSTRUÇÃO DE BASE E SUB-BASE PARA PAVIMENTAÇÃO DE BRITA GRADUADA SIMPLES, COM ESPESSURA DE 15 CM - EXCLUSIVE CARGA E TRANSPORTE. AF_09/2024</t>
  </si>
  <si>
    <t xml:space="preserve"> 100974 </t>
  </si>
  <si>
    <t>CARGA, MANOBRA E DESCARGA DE SOLOS E MATERIAIS GRANULARES EM CAMINHÃO BASCULANTE 10 M³ - CARGA COM PÁ CARREGADEIRA (CAÇAMBA DE 1,7 A 2,8 M³ / 128 HP) E DESCARGA LIVRE (UNIDADE: M3). AF_07/2020</t>
  </si>
  <si>
    <t xml:space="preserve"> 4011351 </t>
  </si>
  <si>
    <t>SICRO3</t>
  </si>
  <si>
    <t>Imprimação com asfalto diluído</t>
  </si>
  <si>
    <t xml:space="preserve"> 4011353 </t>
  </si>
  <si>
    <t>Pintura de ligação</t>
  </si>
  <si>
    <t xml:space="preserve"> 102332 </t>
  </si>
  <si>
    <t>TRANSPORTE COM CAMINHÃO TANQUE DE TRANSPORTE DE MATERIAL ASFÁLTICO DE 20000 L, EM VIA URBANA PAVIMENTADA, DMT ATÉ 30KM (UNIDADE: TXKM). AF_07/2020</t>
  </si>
  <si>
    <t>TXKM</t>
  </si>
  <si>
    <t xml:space="preserve"> 102330 </t>
  </si>
  <si>
    <t>TRANSPORTE COM CAMINHÃO TANQUE DE TRANSPORTE DE MATERIAL ASFÁLTICO DE 30000 L, EM VIA URBANA PAVIMENTADA, DMT ATÉ 30KM (UNIDADE: TXKM). AF_07/2020</t>
  </si>
  <si>
    <t xml:space="preserve"> 102331 </t>
  </si>
  <si>
    <t>TRANSPORTE COM CAMINHÃO TANQUE DE TRANSPORTE DE MATERIAL ASFÁLTICO DE 30000 L, EM VIA URBANA PAVIMENTADA, ADICIONAL PARA DMT EXCEDENTE A 30 KM (UNIDADE: TXKM). AF_07/2020</t>
  </si>
  <si>
    <t xml:space="preserve"> 95995 </t>
  </si>
  <si>
    <t>EXECUÇÃO DE PAVIMENTO COM APLICAÇÃO DE CONCRETO ASFÁLTICO, CAMADA DE ROLAMENTO - EXCLUSIVE CARGA E TRANSPORTE. AF_11/2019</t>
  </si>
  <si>
    <t xml:space="preserve"> 100966 </t>
  </si>
  <si>
    <t>TRANSPORTE COM CAMINHÃO TANQUE DE TRANSPORTE DE MATERIAL ASFÁLTICO DE 30000 L, EM VIA URBANA EM REVESTIMENTO PRIMÁRIO (UNIDADE: TXKM). AF_07/2020</t>
  </si>
  <si>
    <t xml:space="preserve"> EGP-2051 </t>
  </si>
  <si>
    <t>FORNECIMENTO DE ASFALTO DILUIDO CM-30</t>
  </si>
  <si>
    <t>t</t>
  </si>
  <si>
    <t xml:space="preserve"> EGP-2053 </t>
  </si>
  <si>
    <t>FORNECIMENTO DE EMULSÃO ASFÁLTICA RR-2C</t>
  </si>
  <si>
    <t>SINALIZAÇÃO</t>
  </si>
  <si>
    <t xml:space="preserve"> 5213365 </t>
  </si>
  <si>
    <t>Placa em aço - 2,00 x 1,00 m - película retrorrefletiva tipo I + X - fornecimento e implantação</t>
  </si>
  <si>
    <t>un</t>
  </si>
  <si>
    <t xml:space="preserve"> 5213477 </t>
  </si>
  <si>
    <t>Placa delineador em aço - 0,30 x 0,90 m - película retrorrefletiva tipo I + IV - fornecimento e implantação</t>
  </si>
  <si>
    <t xml:space="preserve"> 5213868 </t>
  </si>
  <si>
    <t>Suporte metálico galvanizado para placas - 2,00 x 1,00 m - fornecimento e implantação</t>
  </si>
  <si>
    <t xml:space="preserve"> 5213856 </t>
  </si>
  <si>
    <t>Suporte metálico galvanizado para placa de regulamentação - R1 - lado de 0,331 m - fornecimento e implantação</t>
  </si>
  <si>
    <t xml:space="preserve"> 5213408 </t>
  </si>
  <si>
    <t>Pintura de faixa com termoplástico por aspersão - espessura de 1,5 mm</t>
  </si>
  <si>
    <t xml:space="preserve"> 5219632 </t>
  </si>
  <si>
    <t>Tacha refletiva em resina sintética - monodirecional tipo III - fornecimento e colocação</t>
  </si>
  <si>
    <t xml:space="preserve"> 5219643 </t>
  </si>
  <si>
    <t>Tachão refletivo em resina sintética - bidirecional - fornecimento e colocação</t>
  </si>
  <si>
    <t>POSTES, LUMINÁRIAS E ACESSORIOS</t>
  </si>
  <si>
    <t xml:space="preserve"> 105947 </t>
  </si>
  <si>
    <t>POSTE DE AÇO CÔNICO CONTÍNUO RETO, FLANGEADO, H=6M - FORNECIMENTO E INSTALAÇÃO. AF_04/2025</t>
  </si>
  <si>
    <t xml:space="preserve"> 101655 </t>
  </si>
  <si>
    <t>LUMINÁRIA DE LED PARA ILUMINAÇÃO PÚBLICA, DE 51 W ATÉ 67 W - FORNECIMENTO E INSTALAÇÃO. AF_02/2025_PS</t>
  </si>
  <si>
    <t xml:space="preserve"> 83449 </t>
  </si>
  <si>
    <t>CAIXA DE PASSAGEM 60X60X70 FUNDO BRITA COM TAMPA</t>
  </si>
  <si>
    <t xml:space="preserve"> 83367 </t>
  </si>
  <si>
    <t>CAIXA DE PASSAGEM METALICA, SOBREPOR, DIM: (30X30X40)CM OU SIMILAR  FORNECIMENTO E INSTALAÇÃO</t>
  </si>
  <si>
    <t>DISPOSITIVOS DE PROTEÇÃO E COMANDO</t>
  </si>
  <si>
    <t xml:space="preserve"> 74130/002 </t>
  </si>
  <si>
    <t>DISJUNTOR TERMOMAGNETICO MONOPOLAR PADRAO NEMA (AMERICANO) 35 A 50A 240V, FORNECIMENTO E INSTALACAO</t>
  </si>
  <si>
    <t xml:space="preserve"> EGP-1318 </t>
  </si>
  <si>
    <t>QUADRO DE COMANDO/ CHAVE DE COMANDO MAGNÉTICA FORNECIMENTO E INSTALAÇÃO PARA ILUMINAÇÃO PÚBLICA LED</t>
  </si>
  <si>
    <t xml:space="preserve"> 72344 </t>
  </si>
  <si>
    <t>CONTATOR TRIPOLAR I NOMINAL 36A - FORNECIMENTO E INSTALACAO INCLUSIVE ELETROTÉCNICO</t>
  </si>
  <si>
    <t xml:space="preserve"> 101632 </t>
  </si>
  <si>
    <t>RELÉ FOTOELÉTRICO PARA COMANDO DE ILUMINAÇÃO EXTERNA 1000 W - FORNECIMENTO E INSTALAÇÃO. AF_02/2025</t>
  </si>
  <si>
    <t xml:space="preserve"> EGP-1944 </t>
  </si>
  <si>
    <t>FITA ISOLANTE AUTOFUSÃO USO ATÉ 69KV (ALTA TENSÃO)</t>
  </si>
  <si>
    <t>M</t>
  </si>
  <si>
    <t>QUADROS E ACESSÓRIOS</t>
  </si>
  <si>
    <t xml:space="preserve"> EGP-2044 </t>
  </si>
  <si>
    <t>QUADRO PARA MEDIDOR MONOFÁSICO COM LENTE, FIXADO EM POSTE, PADRÃO CELESC.</t>
  </si>
  <si>
    <t>ELETRODUTOS E ACESSÓRIOS</t>
  </si>
  <si>
    <t xml:space="preserve"> 91844 </t>
  </si>
  <si>
    <t>ELETRODUTO FLEXÍVEL CORRUGADO, PVC, DN 25 MM (3/4"), PARA CIRCUITOS TERMINAIS, INSTALADO EM LAJE - FORNECIMENTO E INSTALAÇÃO. AF_03/2023</t>
  </si>
  <si>
    <t xml:space="preserve"> 97668 </t>
  </si>
  <si>
    <t>ELETRODUTO FLEXÍVEL CORRUGADO, PEAD, DN 63 (2"), PARA REDE ENTERRADA DE DISTRIBUIÇÃO DE ENERGIA ELÉTRICA - FORNECIMENTO E INSTALAÇÃO. AF_12/2021</t>
  </si>
  <si>
    <t xml:space="preserve"> 103492 </t>
  </si>
  <si>
    <t>FITA DE SINALIZAÇÃO SUBTERRÂNEA PARA REDE ENTERRADA DE DISTRIBUIÇÃO DE ENERGIA ELÉTRICA - FORNECIMENTO E INSTALAÇÃO. AF_12/2021</t>
  </si>
  <si>
    <t xml:space="preserve"> 101551 </t>
  </si>
  <si>
    <t>CONECTOR CUNHA, PARA REDES AÉREAS DE DISTRIBUIÇÃO DE ENERGIA ELÉTRICA DE BAIXA TENSÃO - FORNECIMENTO E INSTALAÇÃO. AF_07/2020</t>
  </si>
  <si>
    <t xml:space="preserve"> 72260 </t>
  </si>
  <si>
    <t>TERMINAL OU CONECTOR DE PRESSAO - PARA CABO 16MM2 - FORNECIMENTO E INSTALACAO</t>
  </si>
  <si>
    <t>CONDUTORES</t>
  </si>
  <si>
    <t xml:space="preserve"> EGP-1851 </t>
  </si>
  <si>
    <t>CABO DE COBRE PP, CORDPLAST 3 X 2,5MM², 450/750V  - FORNECIMENTO E INSTALAÇÃO. AF_03/2023</t>
  </si>
  <si>
    <t xml:space="preserve"> 91933 </t>
  </si>
  <si>
    <t>CABO DE COBRE FLEXÍVEL ISOLADO, 10 MM², ANTI-CHAMA 0,6/1,0 KV, PARA CIRCUITOS TERMINAIS - FORNECIMENTO E INSTALAÇÃO. AF_03/2023</t>
  </si>
  <si>
    <t xml:space="preserve"> 96985 </t>
  </si>
  <si>
    <t>HASTE DE ATERRAMENTO, DIÂMETRO 5/8", COM 3 METROS - FORNECIMENTO E INSTALAÇÃO. AF_08/2023</t>
  </si>
  <si>
    <t>ADMINISTRAÇÃO DE OBRA</t>
  </si>
  <si>
    <t xml:space="preserve"> EGP-2057 </t>
  </si>
  <si>
    <t>ADMINISTRAÇÃO LOCAL - EMED MONTEIRO LOBATO  (CUSTOS DE MOBILIZAÇÃO, DESMOBILIZAÇÃO, LIMPEZA PERMANENTE DE OBRA, EQUIPAMENTOS DE SEGURANÇA COLETIVA, TREINAMENTOS, ENSAIOS TÉCNICOS E DEMAIS CUSTOS PARA OPERAÇÃO E MANUTENÇÃO DE OBRA)</t>
  </si>
  <si>
    <t>TOTAL CANTEIRO DE OBRA</t>
  </si>
  <si>
    <t>TOTAL TERRAPLENAGEM</t>
  </si>
  <si>
    <t>TOTAL PAVIMENTAÇÃO</t>
  </si>
  <si>
    <t>TOTAL SINALIZAÇÃO</t>
  </si>
  <si>
    <t>TOTAL POSTES, LUMINÁRIAS E ACESSORIOS</t>
  </si>
  <si>
    <t>TOTAL DISPOSITIVOS DE PROTEÇÃO E COMANDO</t>
  </si>
  <si>
    <t>TOTAL QUADROS E ACESSÓRIOS</t>
  </si>
  <si>
    <t>TOTAL ELETRODUTOS E ACESSÓRIOS</t>
  </si>
  <si>
    <t>TOTAL CONDUTORES</t>
  </si>
  <si>
    <t>TOTAL ADMINISTRAÇÃO DE OBRA</t>
  </si>
  <si>
    <t>J – ACESSOS E CABEÇEIRAS</t>
  </si>
  <si>
    <t>Composição</t>
  </si>
  <si>
    <t>PONTE HELENO ORLANDINO MARTINS</t>
  </si>
  <si>
    <t>SUL DO RIO - SANTO AMARO DA IMPERATRIZ - SC</t>
  </si>
  <si>
    <t>PROCESSO LICITATÓRIO:</t>
  </si>
  <si>
    <t>SINAPI-I</t>
  </si>
  <si>
    <t>PLACA DE INAUGURACAO METALICA, 40 CM X 60CM COM TOTEM DE CONCRETO PARA INSTALAÇÃO (80CM X 150CM)</t>
  </si>
  <si>
    <t>Adair João Rachadel Arouca</t>
  </si>
  <si>
    <t>Secretário Municipal de Infraestrutura</t>
  </si>
  <si>
    <t>Matrícula 10260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</si>
</sst>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* #,##0.00_-;\-* #,##0.00_-;_-* \-??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2"/>
      <color rgb="FF000000"/>
      <name val="Arial"/>
      <family val="2"/>
    </font>
    <font>
      <sz val="20"/>
      <color theme="1"/>
      <name val="Arial"/>
      <family val="2"/>
    </font>
    <font>
      <b/>
      <sz val="11"/>
      <name val="Arial"/>
    </font>
    <font>
      <b/>
      <sz val="11"/>
      <color rgb="FFFFFFFF"/>
      <name val="Arial"/>
      <family val="2"/>
    </font>
    <font>
      <b/>
      <sz val="12"/>
      <name val="Arial"/>
    </font>
    <font>
      <b/>
      <sz val="10"/>
      <name val="Arial"/>
    </font>
    <font>
      <b/>
      <sz val="10"/>
      <name val="Arial"/>
      <family val="2"/>
    </font>
    <font>
      <sz val="10"/>
      <name val="Arial MT"/>
    </font>
    <font>
      <sz val="10"/>
      <name val="Arial MT"/>
      <family val="2"/>
    </font>
    <font>
      <sz val="10"/>
      <color rgb="FF000000"/>
      <name val="Arial MT"/>
      <family val="2"/>
    </font>
    <font>
      <b/>
      <sz val="10"/>
      <color rgb="FF000000"/>
      <name val="Arial"/>
      <family val="2"/>
    </font>
    <font>
      <sz val="8"/>
      <color rgb="FF000000"/>
      <name val="Arial MT"/>
      <family val="2"/>
    </font>
    <font>
      <b/>
      <sz val="12"/>
      <color rgb="FFFFFFFF"/>
      <name val="Arial"/>
      <family val="2"/>
    </font>
    <font>
      <sz val="9"/>
      <name val="Arial MT"/>
    </font>
    <font>
      <sz val="9"/>
      <name val="Arial MT"/>
      <family val="2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1E824B"/>
      </patternFill>
    </fill>
    <fill>
      <patternFill patternType="solid">
        <fgColor rgb="FF808080"/>
      </patternFill>
    </fill>
    <fill>
      <patternFill patternType="solid">
        <fgColor rgb="FFBEBEBE"/>
      </patternFill>
    </fill>
    <fill>
      <patternFill patternType="solid">
        <fgColor rgb="FF66CC67"/>
      </patternFill>
    </fill>
    <fill>
      <patternFill patternType="solid">
        <fgColor rgb="FFF1F1F1"/>
      </patternFill>
    </fill>
    <fill>
      <patternFill patternType="solid">
        <fgColor rgb="FFD9D9D9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1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0"/>
    <xf numFmtId="9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24" fillId="0" borderId="0"/>
    <xf numFmtId="43" fontId="23" fillId="0" borderId="0" applyFont="0" applyFill="0" applyBorder="0" applyAlignment="0" applyProtection="0"/>
    <xf numFmtId="44" fontId="24" fillId="0" borderId="0" applyFill="0" applyBorder="0" applyAlignment="0" applyProtection="0"/>
    <xf numFmtId="0" fontId="24" fillId="0" borderId="0"/>
    <xf numFmtId="9" fontId="24" fillId="0" borderId="0" applyFill="0" applyBorder="0" applyAlignment="0" applyProtection="0"/>
    <xf numFmtId="0" fontId="24" fillId="0" borderId="0"/>
    <xf numFmtId="164" fontId="24" fillId="0" borderId="0" applyFill="0" applyBorder="0" applyAlignment="0" applyProtection="0"/>
    <xf numFmtId="44" fontId="24" fillId="0" borderId="0" applyFont="0" applyFill="0" applyBorder="0" applyAlignment="0" applyProtection="0"/>
    <xf numFmtId="0" fontId="25" fillId="0" borderId="0"/>
    <xf numFmtId="44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165" fontId="24" fillId="0" borderId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23" fillId="0" borderId="0"/>
  </cellStyleXfs>
  <cellXfs count="229">
    <xf numFmtId="0" fontId="0" fillId="0" borderId="0" xfId="0"/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/>
    <xf numFmtId="0" fontId="3" fillId="0" borderId="9" xfId="0" applyFont="1" applyBorder="1"/>
    <xf numFmtId="0" fontId="6" fillId="0" borderId="2" xfId="0" applyFont="1" applyBorder="1"/>
    <xf numFmtId="0" fontId="8" fillId="7" borderId="13" xfId="0" applyFont="1" applyFill="1" applyBorder="1" applyAlignment="1">
      <alignment horizontal="center" vertical="center" wrapText="1"/>
    </xf>
    <xf numFmtId="0" fontId="0" fillId="7" borderId="13" xfId="0" applyFill="1" applyBorder="1" applyAlignment="1">
      <alignment horizontal="center" vertical="top" wrapText="1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8" borderId="13" xfId="0" applyFill="1" applyBorder="1" applyAlignment="1">
      <alignment horizontal="left" wrapText="1"/>
    </xf>
    <xf numFmtId="0" fontId="10" fillId="8" borderId="13" xfId="0" applyFont="1" applyFill="1" applyBorder="1" applyAlignment="1">
      <alignment horizontal="center" vertical="top" wrapText="1"/>
    </xf>
    <xf numFmtId="0" fontId="0" fillId="8" borderId="11" xfId="0" applyFill="1" applyBorder="1" applyAlignment="1">
      <alignment horizontal="left" wrapText="1"/>
    </xf>
    <xf numFmtId="0" fontId="11" fillId="0" borderId="11" xfId="0" applyFont="1" applyBorder="1" applyAlignment="1">
      <alignment horizontal="right" vertical="top" wrapText="1"/>
    </xf>
    <xf numFmtId="0" fontId="11" fillId="0" borderId="12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 indent="13"/>
    </xf>
    <xf numFmtId="0" fontId="13" fillId="0" borderId="11" xfId="0" applyFont="1" applyBorder="1" applyAlignment="1">
      <alignment horizontal="right" vertical="top" wrapText="1"/>
    </xf>
    <xf numFmtId="0" fontId="13" fillId="0" borderId="12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left" vertical="top" wrapText="1"/>
    </xf>
    <xf numFmtId="2" fontId="15" fillId="0" borderId="13" xfId="0" applyNumberFormat="1" applyFont="1" applyBorder="1" applyAlignment="1">
      <alignment horizontal="right" vertical="top" shrinkToFit="1"/>
    </xf>
    <xf numFmtId="0" fontId="13" fillId="0" borderId="13" xfId="0" applyFont="1" applyBorder="1" applyAlignment="1">
      <alignment horizontal="right" vertical="top" wrapText="1"/>
    </xf>
    <xf numFmtId="10" fontId="15" fillId="0" borderId="13" xfId="0" applyNumberFormat="1" applyFont="1" applyBorder="1" applyAlignment="1">
      <alignment horizontal="center" vertical="top" shrinkToFit="1"/>
    </xf>
    <xf numFmtId="0" fontId="11" fillId="0" borderId="13" xfId="0" applyFont="1" applyBorder="1" applyAlignment="1">
      <alignment horizontal="right" vertical="top" wrapText="1"/>
    </xf>
    <xf numFmtId="0" fontId="11" fillId="0" borderId="13" xfId="0" applyFont="1" applyBorder="1" applyAlignment="1">
      <alignment horizontal="center" vertical="top" wrapText="1"/>
    </xf>
    <xf numFmtId="1" fontId="15" fillId="0" borderId="13" xfId="0" applyNumberFormat="1" applyFont="1" applyBorder="1" applyAlignment="1">
      <alignment horizontal="center" vertical="top" shrinkToFit="1"/>
    </xf>
    <xf numFmtId="0" fontId="0" fillId="0" borderId="13" xfId="0" applyBorder="1" applyAlignment="1">
      <alignment horizontal="left" vertical="top" wrapText="1"/>
    </xf>
    <xf numFmtId="0" fontId="0" fillId="0" borderId="11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9" borderId="11" xfId="0" applyFill="1" applyBorder="1" applyAlignment="1">
      <alignment horizontal="left" wrapText="1"/>
    </xf>
    <xf numFmtId="0" fontId="0" fillId="9" borderId="13" xfId="0" applyFill="1" applyBorder="1" applyAlignment="1">
      <alignment horizontal="left" wrapText="1"/>
    </xf>
    <xf numFmtId="0" fontId="10" fillId="9" borderId="13" xfId="0" applyFont="1" applyFill="1" applyBorder="1" applyAlignment="1">
      <alignment horizontal="center" vertical="top" wrapText="1"/>
    </xf>
    <xf numFmtId="0" fontId="0" fillId="10" borderId="13" xfId="0" applyFill="1" applyBorder="1" applyAlignment="1">
      <alignment horizontal="left" wrapText="1"/>
    </xf>
    <xf numFmtId="1" fontId="15" fillId="0" borderId="11" xfId="0" applyNumberFormat="1" applyFont="1" applyBorder="1" applyAlignment="1">
      <alignment horizontal="right" vertical="top" shrinkToFit="1"/>
    </xf>
    <xf numFmtId="0" fontId="11" fillId="9" borderId="13" xfId="0" applyFont="1" applyFill="1" applyBorder="1" applyAlignment="1">
      <alignment horizontal="right" vertical="top" wrapText="1"/>
    </xf>
    <xf numFmtId="1" fontId="15" fillId="11" borderId="11" xfId="0" applyNumberFormat="1" applyFont="1" applyFill="1" applyBorder="1" applyAlignment="1">
      <alignment horizontal="right" vertical="top" shrinkToFit="1"/>
    </xf>
    <xf numFmtId="0" fontId="13" fillId="11" borderId="12" xfId="0" applyFont="1" applyFill="1" applyBorder="1" applyAlignment="1">
      <alignment horizontal="left" vertical="top" wrapText="1"/>
    </xf>
    <xf numFmtId="1" fontId="15" fillId="11" borderId="13" xfId="0" applyNumberFormat="1" applyFont="1" applyFill="1" applyBorder="1" applyAlignment="1">
      <alignment horizontal="center" vertical="top" shrinkToFit="1"/>
    </xf>
    <xf numFmtId="0" fontId="13" fillId="11" borderId="13" xfId="0" applyFont="1" applyFill="1" applyBorder="1" applyAlignment="1">
      <alignment horizontal="center" vertical="top" wrapText="1"/>
    </xf>
    <xf numFmtId="0" fontId="0" fillId="11" borderId="13" xfId="0" applyFill="1" applyBorder="1" applyAlignment="1">
      <alignment horizontal="left" vertical="top" wrapText="1"/>
    </xf>
    <xf numFmtId="2" fontId="15" fillId="11" borderId="13" xfId="0" applyNumberFormat="1" applyFont="1" applyFill="1" applyBorder="1" applyAlignment="1">
      <alignment horizontal="right" vertical="top" shrinkToFit="1"/>
    </xf>
    <xf numFmtId="0" fontId="13" fillId="11" borderId="13" xfId="0" applyFont="1" applyFill="1" applyBorder="1" applyAlignment="1">
      <alignment horizontal="right" vertical="top" wrapText="1"/>
    </xf>
    <xf numFmtId="10" fontId="15" fillId="11" borderId="13" xfId="0" applyNumberFormat="1" applyFont="1" applyFill="1" applyBorder="1" applyAlignment="1">
      <alignment horizontal="center" vertical="top" shrinkToFit="1"/>
    </xf>
    <xf numFmtId="0" fontId="11" fillId="9" borderId="13" xfId="0" applyFont="1" applyFill="1" applyBorder="1" applyAlignment="1">
      <alignment horizontal="left" vertical="top" wrapText="1" indent="1"/>
    </xf>
    <xf numFmtId="0" fontId="11" fillId="0" borderId="13" xfId="0" applyFont="1" applyBorder="1" applyAlignment="1">
      <alignment horizontal="left" vertical="top" wrapText="1"/>
    </xf>
    <xf numFmtId="0" fontId="0" fillId="11" borderId="11" xfId="0" applyFill="1" applyBorder="1" applyAlignment="1">
      <alignment horizontal="left" vertical="center" wrapText="1"/>
    </xf>
    <xf numFmtId="0" fontId="8" fillId="7" borderId="11" xfId="0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top" wrapText="1"/>
    </xf>
    <xf numFmtId="1" fontId="15" fillId="0" borderId="11" xfId="0" applyNumberFormat="1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wrapText="1"/>
    </xf>
    <xf numFmtId="1" fontId="15" fillId="0" borderId="13" xfId="0" applyNumberFormat="1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center" vertical="center" wrapText="1"/>
    </xf>
    <xf numFmtId="2" fontId="15" fillId="0" borderId="13" xfId="0" applyNumberFormat="1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right" vertical="center" wrapText="1"/>
    </xf>
    <xf numFmtId="10" fontId="15" fillId="0" borderId="13" xfId="0" applyNumberFormat="1" applyFont="1" applyBorder="1" applyAlignment="1">
      <alignment horizontal="center" vertical="center" shrinkToFit="1"/>
    </xf>
    <xf numFmtId="1" fontId="15" fillId="11" borderId="11" xfId="0" applyNumberFormat="1" applyFont="1" applyFill="1" applyBorder="1" applyAlignment="1">
      <alignment horizontal="right" vertical="center" shrinkToFit="1"/>
    </xf>
    <xf numFmtId="0" fontId="13" fillId="11" borderId="12" xfId="0" applyFont="1" applyFill="1" applyBorder="1" applyAlignment="1">
      <alignment horizontal="left" vertical="center" wrapText="1"/>
    </xf>
    <xf numFmtId="1" fontId="15" fillId="11" borderId="13" xfId="0" applyNumberFormat="1" applyFont="1" applyFill="1" applyBorder="1" applyAlignment="1">
      <alignment horizontal="center" vertical="center" shrinkToFit="1"/>
    </xf>
    <xf numFmtId="0" fontId="13" fillId="11" borderId="13" xfId="0" applyFont="1" applyFill="1" applyBorder="1" applyAlignment="1">
      <alignment horizontal="center" vertical="center" wrapText="1"/>
    </xf>
    <xf numFmtId="0" fontId="0" fillId="11" borderId="13" xfId="0" applyFill="1" applyBorder="1" applyAlignment="1">
      <alignment horizontal="left" vertical="center" wrapText="1"/>
    </xf>
    <xf numFmtId="2" fontId="15" fillId="11" borderId="13" xfId="0" applyNumberFormat="1" applyFont="1" applyFill="1" applyBorder="1" applyAlignment="1">
      <alignment horizontal="right" vertical="center" shrinkToFit="1"/>
    </xf>
    <xf numFmtId="0" fontId="13" fillId="11" borderId="13" xfId="0" applyFont="1" applyFill="1" applyBorder="1" applyAlignment="1">
      <alignment horizontal="right" vertical="center" wrapText="1"/>
    </xf>
    <xf numFmtId="10" fontId="15" fillId="11" borderId="13" xfId="0" applyNumberFormat="1" applyFont="1" applyFill="1" applyBorder="1" applyAlignment="1">
      <alignment horizontal="center" vertical="center" shrinkToFit="1"/>
    </xf>
    <xf numFmtId="2" fontId="17" fillId="11" borderId="13" xfId="0" applyNumberFormat="1" applyFont="1" applyFill="1" applyBorder="1" applyAlignment="1">
      <alignment horizontal="center" vertical="top" shrinkToFit="1"/>
    </xf>
    <xf numFmtId="4" fontId="15" fillId="0" borderId="13" xfId="0" applyNumberFormat="1" applyFont="1" applyBorder="1" applyAlignment="1">
      <alignment horizontal="right" vertical="top" shrinkToFit="1"/>
    </xf>
    <xf numFmtId="0" fontId="13" fillId="0" borderId="13" xfId="0" applyFont="1" applyBorder="1" applyAlignment="1">
      <alignment horizontal="left" vertical="top" wrapText="1" indent="2"/>
    </xf>
    <xf numFmtId="0" fontId="0" fillId="12" borderId="13" xfId="0" applyFill="1" applyBorder="1" applyAlignment="1">
      <alignment horizontal="left" wrapText="1"/>
    </xf>
    <xf numFmtId="0" fontId="11" fillId="0" borderId="13" xfId="0" applyFont="1" applyBorder="1" applyAlignment="1">
      <alignment horizontal="left" vertical="top" wrapText="1" indent="2"/>
    </xf>
    <xf numFmtId="0" fontId="13" fillId="11" borderId="13" xfId="0" applyFont="1" applyFill="1" applyBorder="1" applyAlignment="1">
      <alignment horizontal="left" vertical="center" wrapText="1" indent="2"/>
    </xf>
    <xf numFmtId="0" fontId="13" fillId="11" borderId="13" xfId="0" applyFont="1" applyFill="1" applyBorder="1" applyAlignment="1">
      <alignment horizontal="left" vertical="top" wrapText="1" indent="2"/>
    </xf>
    <xf numFmtId="1" fontId="16" fillId="0" borderId="11" xfId="0" applyNumberFormat="1" applyFont="1" applyBorder="1" applyAlignment="1">
      <alignment horizontal="right" vertical="top" shrinkToFit="1"/>
    </xf>
    <xf numFmtId="0" fontId="0" fillId="12" borderId="11" xfId="0" applyFill="1" applyBorder="1" applyAlignment="1">
      <alignment horizontal="left" wrapText="1"/>
    </xf>
    <xf numFmtId="0" fontId="0" fillId="12" borderId="12" xfId="0" applyFill="1" applyBorder="1" applyAlignment="1">
      <alignment horizontal="left" wrapText="1"/>
    </xf>
    <xf numFmtId="0" fontId="0" fillId="7" borderId="11" xfId="0" applyFill="1" applyBorder="1" applyAlignment="1">
      <alignment horizontal="left" wrapText="1"/>
    </xf>
    <xf numFmtId="0" fontId="0" fillId="7" borderId="13" xfId="0" applyFill="1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18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0" xfId="0" applyBorder="1" applyAlignment="1">
      <alignment horizontal="left" wrapText="1"/>
    </xf>
    <xf numFmtId="0" fontId="0" fillId="0" borderId="21" xfId="0" applyBorder="1" applyAlignment="1">
      <alignment horizontal="left" wrapText="1"/>
    </xf>
    <xf numFmtId="0" fontId="0" fillId="0" borderId="11" xfId="0" applyBorder="1" applyAlignment="1">
      <alignment horizontal="left" vertical="top" wrapText="1"/>
    </xf>
    <xf numFmtId="0" fontId="0" fillId="11" borderId="11" xfId="0" applyFill="1" applyBorder="1" applyAlignment="1">
      <alignment horizontal="left" vertical="top" wrapText="1"/>
    </xf>
    <xf numFmtId="0" fontId="13" fillId="11" borderId="11" xfId="0" applyFont="1" applyFill="1" applyBorder="1" applyAlignment="1">
      <alignment horizontal="center" vertical="center" wrapText="1"/>
    </xf>
    <xf numFmtId="0" fontId="13" fillId="11" borderId="11" xfId="0" applyFont="1" applyFill="1" applyBorder="1" applyAlignment="1">
      <alignment horizontal="center" vertical="top" wrapText="1"/>
    </xf>
    <xf numFmtId="0" fontId="11" fillId="9" borderId="11" xfId="0" applyFont="1" applyFill="1" applyBorder="1" applyAlignment="1">
      <alignment horizontal="right" vertical="top" wrapText="1"/>
    </xf>
    <xf numFmtId="0" fontId="13" fillId="0" borderId="11" xfId="0" applyFont="1" applyBorder="1" applyAlignment="1">
      <alignment horizontal="left" vertical="top" wrapText="1"/>
    </xf>
    <xf numFmtId="0" fontId="10" fillId="9" borderId="11" xfId="0" applyFont="1" applyFill="1" applyBorder="1" applyAlignment="1">
      <alignment horizontal="center" vertical="top" wrapText="1"/>
    </xf>
    <xf numFmtId="0" fontId="10" fillId="7" borderId="11" xfId="0" applyFont="1" applyFill="1" applyBorder="1" applyAlignment="1">
      <alignment horizontal="center" vertical="top" wrapText="1"/>
    </xf>
    <xf numFmtId="44" fontId="13" fillId="0" borderId="13" xfId="1" applyFont="1" applyBorder="1" applyAlignment="1">
      <alignment horizontal="right" vertical="top" wrapText="1"/>
    </xf>
    <xf numFmtId="44" fontId="13" fillId="0" borderId="13" xfId="0" applyNumberFormat="1" applyFont="1" applyBorder="1" applyAlignment="1">
      <alignment horizontal="right" vertical="top" wrapText="1"/>
    </xf>
    <xf numFmtId="44" fontId="11" fillId="0" borderId="13" xfId="0" applyNumberFormat="1" applyFont="1" applyBorder="1" applyAlignment="1">
      <alignment horizontal="right" vertical="top" wrapText="1"/>
    </xf>
    <xf numFmtId="44" fontId="10" fillId="9" borderId="13" xfId="0" applyNumberFormat="1" applyFont="1" applyFill="1" applyBorder="1" applyAlignment="1">
      <alignment horizontal="right" vertical="top" wrapText="1"/>
    </xf>
    <xf numFmtId="2" fontId="15" fillId="0" borderId="12" xfId="0" applyNumberFormat="1" applyFont="1" applyBorder="1" applyAlignment="1">
      <alignment horizontal="right" vertical="top" shrinkToFit="1"/>
    </xf>
    <xf numFmtId="2" fontId="15" fillId="11" borderId="12" xfId="0" applyNumberFormat="1" applyFont="1" applyFill="1" applyBorder="1" applyAlignment="1">
      <alignment horizontal="right" vertical="center" shrinkToFit="1"/>
    </xf>
    <xf numFmtId="2" fontId="15" fillId="11" borderId="12" xfId="0" applyNumberFormat="1" applyFont="1" applyFill="1" applyBorder="1" applyAlignment="1">
      <alignment horizontal="right" vertical="top" shrinkToFit="1"/>
    </xf>
    <xf numFmtId="4" fontId="15" fillId="0" borderId="12" xfId="0" applyNumberFormat="1" applyFont="1" applyBorder="1" applyAlignment="1">
      <alignment horizontal="right" vertical="top" shrinkToFit="1"/>
    </xf>
    <xf numFmtId="0" fontId="0" fillId="0" borderId="23" xfId="0" applyBorder="1" applyAlignment="1">
      <alignment horizontal="left" vertical="center" wrapText="1"/>
    </xf>
    <xf numFmtId="2" fontId="17" fillId="11" borderId="24" xfId="0" applyNumberFormat="1" applyFont="1" applyFill="1" applyBorder="1" applyAlignment="1">
      <alignment horizontal="center" vertical="top" shrinkToFit="1"/>
    </xf>
    <xf numFmtId="0" fontId="0" fillId="0" borderId="1" xfId="0" applyBorder="1"/>
    <xf numFmtId="2" fontId="17" fillId="11" borderId="1" xfId="0" applyNumberFormat="1" applyFont="1" applyFill="1" applyBorder="1" applyAlignment="1">
      <alignment horizontal="center" vertical="top" shrinkToFit="1"/>
    </xf>
    <xf numFmtId="0" fontId="12" fillId="0" borderId="13" xfId="0" applyFont="1" applyBorder="1" applyAlignment="1">
      <alignment horizontal="right" vertical="top" wrapText="1"/>
    </xf>
    <xf numFmtId="44" fontId="11" fillId="9" borderId="13" xfId="0" applyNumberFormat="1" applyFont="1" applyFill="1" applyBorder="1" applyAlignment="1">
      <alignment horizontal="right" vertical="top" wrapText="1"/>
    </xf>
    <xf numFmtId="8" fontId="13" fillId="0" borderId="13" xfId="0" applyNumberFormat="1" applyFont="1" applyBorder="1" applyAlignment="1">
      <alignment horizontal="right" vertical="top" wrapText="1"/>
    </xf>
    <xf numFmtId="2" fontId="17" fillId="11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8" borderId="13" xfId="0" applyFill="1" applyBorder="1" applyAlignment="1">
      <alignment horizontal="center" vertical="center" wrapText="1"/>
    </xf>
    <xf numFmtId="0" fontId="0" fillId="9" borderId="13" xfId="0" applyFill="1" applyBorder="1" applyAlignment="1">
      <alignment horizontal="center" vertical="center" wrapText="1"/>
    </xf>
    <xf numFmtId="0" fontId="0" fillId="12" borderId="13" xfId="0" applyFill="1" applyBorder="1" applyAlignment="1">
      <alignment horizontal="center" vertical="center" wrapText="1"/>
    </xf>
    <xf numFmtId="0" fontId="0" fillId="7" borderId="13" xfId="0" applyFill="1" applyBorder="1" applyAlignment="1">
      <alignment horizontal="center" vertical="center" wrapText="1"/>
    </xf>
    <xf numFmtId="8" fontId="11" fillId="9" borderId="13" xfId="0" applyNumberFormat="1" applyFont="1" applyFill="1" applyBorder="1" applyAlignment="1">
      <alignment horizontal="right" vertical="top" wrapText="1"/>
    </xf>
    <xf numFmtId="44" fontId="5" fillId="7" borderId="13" xfId="0" applyNumberFormat="1" applyFont="1" applyFill="1" applyBorder="1" applyAlignment="1">
      <alignment horizontal="right" vertical="top" wrapText="1"/>
    </xf>
    <xf numFmtId="0" fontId="0" fillId="0" borderId="23" xfId="0" applyBorder="1" applyAlignment="1">
      <alignment horizontal="left" wrapText="1"/>
    </xf>
    <xf numFmtId="0" fontId="0" fillId="12" borderId="20" xfId="0" applyFill="1" applyBorder="1" applyAlignment="1">
      <alignment horizontal="left" wrapText="1"/>
    </xf>
    <xf numFmtId="0" fontId="0" fillId="12" borderId="24" xfId="0" applyFill="1" applyBorder="1" applyAlignment="1">
      <alignment horizontal="left" wrapText="1"/>
    </xf>
    <xf numFmtId="0" fontId="0" fillId="12" borderId="24" xfId="0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2" fontId="22" fillId="0" borderId="1" xfId="0" applyNumberFormat="1" applyFont="1" applyBorder="1" applyAlignment="1">
      <alignment horizontal="right" vertical="top" wrapText="1"/>
    </xf>
    <xf numFmtId="44" fontId="22" fillId="0" borderId="1" xfId="1" applyFont="1" applyBorder="1" applyAlignment="1">
      <alignment horizontal="right" vertical="top" wrapText="1"/>
    </xf>
    <xf numFmtId="10" fontId="22" fillId="0" borderId="1" xfId="2" applyNumberFormat="1" applyFont="1" applyBorder="1" applyAlignment="1">
      <alignment horizontal="right" vertical="top" wrapText="1"/>
    </xf>
    <xf numFmtId="44" fontId="13" fillId="0" borderId="1" xfId="1" applyFont="1" applyBorder="1" applyAlignment="1">
      <alignment horizontal="right" vertical="top" wrapText="1"/>
    </xf>
    <xf numFmtId="44" fontId="13" fillId="0" borderId="1" xfId="0" applyNumberFormat="1" applyFont="1" applyBorder="1" applyAlignment="1">
      <alignment horizontal="right" vertical="top" wrapText="1"/>
    </xf>
    <xf numFmtId="0" fontId="12" fillId="0" borderId="1" xfId="0" applyFont="1" applyBorder="1" applyAlignment="1">
      <alignment horizontal="right" vertical="top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4" fillId="8" borderId="13" xfId="0" applyFont="1" applyFill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right" vertical="top" wrapText="1"/>
    </xf>
    <xf numFmtId="44" fontId="21" fillId="0" borderId="1" xfId="1" applyFont="1" applyFill="1" applyBorder="1" applyAlignment="1">
      <alignment horizontal="right" vertical="top" wrapText="1"/>
    </xf>
    <xf numFmtId="10" fontId="22" fillId="0" borderId="1" xfId="2" applyNumberFormat="1" applyFont="1" applyFill="1" applyBorder="1" applyAlignment="1">
      <alignment horizontal="right" vertical="top" wrapText="1"/>
    </xf>
    <xf numFmtId="44" fontId="0" fillId="0" borderId="1" xfId="0" applyNumberFormat="1" applyBorder="1"/>
    <xf numFmtId="44" fontId="22" fillId="0" borderId="1" xfId="1" applyFont="1" applyFill="1" applyBorder="1" applyAlignment="1">
      <alignment horizontal="right" vertical="top" wrapText="1"/>
    </xf>
    <xf numFmtId="44" fontId="13" fillId="0" borderId="1" xfId="1" applyFont="1" applyFill="1" applyBorder="1" applyAlignment="1">
      <alignment horizontal="right" vertical="top" wrapText="1"/>
    </xf>
    <xf numFmtId="9" fontId="0" fillId="0" borderId="0" xfId="0" applyNumberFormat="1"/>
    <xf numFmtId="44" fontId="0" fillId="0" borderId="0" xfId="0" applyNumberFormat="1"/>
    <xf numFmtId="0" fontId="3" fillId="0" borderId="6" xfId="0" applyFont="1" applyBorder="1" applyAlignment="1">
      <alignment vertical="center" wrapText="1"/>
    </xf>
    <xf numFmtId="0" fontId="3" fillId="0" borderId="4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3" xfId="0" applyFont="1" applyBorder="1"/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6" borderId="5" xfId="0" applyFont="1" applyFill="1" applyBorder="1"/>
    <xf numFmtId="44" fontId="0" fillId="0" borderId="0" xfId="1" applyFont="1"/>
    <xf numFmtId="0" fontId="19" fillId="0" borderId="16" xfId="0" applyFont="1" applyBorder="1" applyAlignment="1">
      <alignment horizontal="left" vertical="top" wrapText="1"/>
    </xf>
    <xf numFmtId="0" fontId="20" fillId="0" borderId="16" xfId="0" applyFont="1" applyBorder="1" applyAlignment="1">
      <alignment horizontal="left" vertical="top" wrapText="1"/>
    </xf>
    <xf numFmtId="0" fontId="19" fillId="0" borderId="17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19" xfId="0" applyFont="1" applyBorder="1" applyAlignment="1">
      <alignment horizontal="left" vertical="top" wrapText="1"/>
    </xf>
    <xf numFmtId="0" fontId="19" fillId="0" borderId="21" xfId="0" applyFont="1" applyBorder="1" applyAlignment="1">
      <alignment horizontal="left" vertical="top" wrapText="1"/>
    </xf>
    <xf numFmtId="0" fontId="0" fillId="0" borderId="21" xfId="0" applyBorder="1" applyAlignment="1">
      <alignment horizontal="left" wrapText="1"/>
    </xf>
    <xf numFmtId="0" fontId="0" fillId="0" borderId="22" xfId="0" applyBorder="1" applyAlignment="1">
      <alignment horizontal="left" wrapText="1"/>
    </xf>
    <xf numFmtId="0" fontId="0" fillId="7" borderId="11" xfId="0" applyFill="1" applyBorder="1" applyAlignment="1">
      <alignment horizontal="left" wrapText="1"/>
    </xf>
    <xf numFmtId="0" fontId="0" fillId="7" borderId="12" xfId="0" applyFill="1" applyBorder="1" applyAlignment="1">
      <alignment horizontal="left" wrapText="1"/>
    </xf>
    <xf numFmtId="0" fontId="0" fillId="9" borderId="11" xfId="0" applyFill="1" applyBorder="1" applyAlignment="1">
      <alignment horizontal="left" wrapText="1"/>
    </xf>
    <xf numFmtId="0" fontId="0" fillId="9" borderId="12" xfId="0" applyFill="1" applyBorder="1" applyAlignment="1">
      <alignment horizontal="left" wrapText="1"/>
    </xf>
    <xf numFmtId="0" fontId="0" fillId="8" borderId="11" xfId="0" applyFill="1" applyBorder="1" applyAlignment="1">
      <alignment horizontal="left" wrapText="1"/>
    </xf>
    <xf numFmtId="0" fontId="0" fillId="8" borderId="12" xfId="0" applyFill="1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10" fillId="8" borderId="11" xfId="0" applyFont="1" applyFill="1" applyBorder="1" applyAlignment="1">
      <alignment horizontal="left" vertical="top" wrapText="1" indent="2"/>
    </xf>
    <xf numFmtId="0" fontId="10" fillId="8" borderId="12" xfId="0" applyFont="1" applyFill="1" applyBorder="1" applyAlignment="1">
      <alignment horizontal="left" vertical="top" wrapText="1" indent="2"/>
    </xf>
    <xf numFmtId="0" fontId="0" fillId="12" borderId="11" xfId="0" applyFill="1" applyBorder="1" applyAlignment="1">
      <alignment horizontal="left" wrapText="1"/>
    </xf>
    <xf numFmtId="0" fontId="0" fillId="12" borderId="12" xfId="0" applyFill="1" applyBorder="1" applyAlignment="1">
      <alignment horizontal="left" wrapText="1"/>
    </xf>
    <xf numFmtId="0" fontId="0" fillId="0" borderId="16" xfId="0" applyBorder="1" applyAlignment="1">
      <alignment horizontal="left" wrapText="1"/>
    </xf>
    <xf numFmtId="1" fontId="16" fillId="10" borderId="11" xfId="0" applyNumberFormat="1" applyFont="1" applyFill="1" applyBorder="1" applyAlignment="1">
      <alignment horizontal="left" vertical="top" indent="2" shrinkToFit="1"/>
    </xf>
    <xf numFmtId="1" fontId="16" fillId="10" borderId="12" xfId="0" applyNumberFormat="1" applyFont="1" applyFill="1" applyBorder="1" applyAlignment="1">
      <alignment horizontal="left" vertical="top" indent="2" shrinkToFit="1"/>
    </xf>
    <xf numFmtId="0" fontId="0" fillId="0" borderId="14" xfId="0" applyBorder="1" applyAlignment="1">
      <alignment horizontal="left" wrapText="1"/>
    </xf>
    <xf numFmtId="0" fontId="11" fillId="10" borderId="11" xfId="0" applyFont="1" applyFill="1" applyBorder="1" applyAlignment="1">
      <alignment horizontal="left" vertical="top" wrapText="1" indent="17"/>
    </xf>
    <xf numFmtId="0" fontId="11" fillId="10" borderId="14" xfId="0" applyFont="1" applyFill="1" applyBorder="1" applyAlignment="1">
      <alignment horizontal="left" vertical="top" wrapText="1" indent="17"/>
    </xf>
    <xf numFmtId="0" fontId="11" fillId="10" borderId="12" xfId="0" applyFont="1" applyFill="1" applyBorder="1" applyAlignment="1">
      <alignment horizontal="left" vertical="top" wrapText="1" indent="17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11" fillId="0" borderId="11" xfId="0" applyFont="1" applyBorder="1" applyAlignment="1">
      <alignment horizontal="left" vertical="top" wrapText="1" indent="2"/>
    </xf>
    <xf numFmtId="0" fontId="11" fillId="0" borderId="12" xfId="0" applyFont="1" applyBorder="1" applyAlignment="1">
      <alignment horizontal="left" vertical="top" wrapText="1" indent="2"/>
    </xf>
    <xf numFmtId="0" fontId="11" fillId="10" borderId="11" xfId="0" applyFont="1" applyFill="1" applyBorder="1" applyAlignment="1">
      <alignment horizontal="left" vertical="top" wrapText="1" indent="20"/>
    </xf>
    <xf numFmtId="0" fontId="11" fillId="10" borderId="14" xfId="0" applyFont="1" applyFill="1" applyBorder="1" applyAlignment="1">
      <alignment horizontal="left" vertical="top" wrapText="1" indent="20"/>
    </xf>
    <xf numFmtId="0" fontId="11" fillId="10" borderId="12" xfId="0" applyFont="1" applyFill="1" applyBorder="1" applyAlignment="1">
      <alignment horizontal="left" vertical="top" wrapText="1" indent="20"/>
    </xf>
    <xf numFmtId="0" fontId="0" fillId="12" borderId="20" xfId="0" applyFill="1" applyBorder="1" applyAlignment="1">
      <alignment horizontal="left" wrapText="1"/>
    </xf>
    <xf numFmtId="0" fontId="0" fillId="12" borderId="22" xfId="0" applyFill="1" applyBorder="1" applyAlignment="1">
      <alignment horizontal="left" wrapText="1"/>
    </xf>
    <xf numFmtId="0" fontId="5" fillId="3" borderId="1" xfId="0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44" fontId="4" fillId="6" borderId="7" xfId="0" applyNumberFormat="1" applyFont="1" applyFill="1" applyBorder="1" applyAlignment="1">
      <alignment horizontal="center" vertical="center"/>
    </xf>
    <xf numFmtId="44" fontId="4" fillId="6" borderId="8" xfId="0" applyNumberFormat="1" applyFont="1" applyFill="1" applyBorder="1" applyAlignment="1">
      <alignment horizontal="center" vertical="center"/>
    </xf>
    <xf numFmtId="44" fontId="4" fillId="6" borderId="9" xfId="0" applyNumberFormat="1" applyFont="1" applyFill="1" applyBorder="1" applyAlignment="1">
      <alignment horizontal="center" vertical="center"/>
    </xf>
    <xf numFmtId="44" fontId="4" fillId="6" borderId="10" xfId="0" applyNumberFormat="1" applyFont="1" applyFill="1" applyBorder="1" applyAlignment="1">
      <alignment horizontal="center" vertical="center"/>
    </xf>
    <xf numFmtId="44" fontId="0" fillId="0" borderId="25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left"/>
    </xf>
    <xf numFmtId="0" fontId="4" fillId="5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1" fontId="7" fillId="0" borderId="7" xfId="0" applyNumberFormat="1" applyFont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 vertical="center"/>
    </xf>
    <xf numFmtId="1" fontId="7" fillId="0" borderId="25" xfId="0" applyNumberFormat="1" applyFont="1" applyBorder="1" applyAlignment="1">
      <alignment horizontal="center" vertical="center"/>
    </xf>
    <xf numFmtId="1" fontId="7" fillId="0" borderId="26" xfId="0" applyNumberFormat="1" applyFont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10" fontId="2" fillId="0" borderId="1" xfId="2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44" fontId="2" fillId="0" borderId="7" xfId="0" applyNumberFormat="1" applyFont="1" applyBorder="1" applyAlignment="1">
      <alignment horizontal="center" vertical="center"/>
    </xf>
    <xf numFmtId="44" fontId="2" fillId="0" borderId="8" xfId="0" applyNumberFormat="1" applyFont="1" applyBorder="1" applyAlignment="1">
      <alignment horizontal="center" vertical="center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 wrapText="1"/>
    </xf>
    <xf numFmtId="0" fontId="8" fillId="7" borderId="12" xfId="0" applyFont="1" applyFill="1" applyBorder="1" applyAlignment="1">
      <alignment horizontal="center" vertical="center" wrapText="1"/>
    </xf>
  </cellXfs>
  <cellStyles count="21">
    <cellStyle name="Moeda" xfId="1" builtinId="4"/>
    <cellStyle name="Moeda 2" xfId="5"/>
    <cellStyle name="Moeda 3" xfId="13"/>
    <cellStyle name="Moeda 4" xfId="8"/>
    <cellStyle name="Moeda 5" xfId="15"/>
    <cellStyle name="Normal" xfId="0" builtinId="0"/>
    <cellStyle name="Normal 2" xfId="6"/>
    <cellStyle name="Normal 2 2" xfId="9"/>
    <cellStyle name="Normal 2 3 2" xfId="18"/>
    <cellStyle name="Normal 3" xfId="14"/>
    <cellStyle name="Normal 4" xfId="3"/>
    <cellStyle name="Normal 6" xfId="11"/>
    <cellStyle name="Normal 8" xfId="20"/>
    <cellStyle name="Porcentagem" xfId="2" builtinId="5"/>
    <cellStyle name="Porcentagem 2" xfId="4"/>
    <cellStyle name="Porcentagem 3" xfId="10"/>
    <cellStyle name="Porcentagem 4" xfId="16"/>
    <cellStyle name="Vírgula 2 2" xfId="12"/>
    <cellStyle name="Vírgula 3" xfId="19"/>
    <cellStyle name="Vírgula 4" xfId="17"/>
    <cellStyle name="Vírgula 5" xfId="7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571504</xdr:colOff>
      <xdr:row>8</xdr:row>
      <xdr:rowOff>189033</xdr:rowOff>
    </xdr:to>
    <xdr:pic>
      <xdr:nvPicPr>
        <xdr:cNvPr id="8" name="Imagem 7" descr="Logo Cabeçalho Word">
          <a:extLst>
            <a:ext uri="{FF2B5EF4-FFF2-40B4-BE49-F238E27FC236}">
              <a16:creationId xmlns:a16="http://schemas.microsoft.com/office/drawing/2014/main" id="{FBCF838E-EC43-4B4F-B0F1-293AEC79FB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96147" cy="18218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823755</xdr:colOff>
      <xdr:row>0</xdr:row>
      <xdr:rowOff>190501</xdr:rowOff>
    </xdr:from>
    <xdr:to>
      <xdr:col>10</xdr:col>
      <xdr:colOff>491762</xdr:colOff>
      <xdr:row>7</xdr:row>
      <xdr:rowOff>149679</xdr:rowOff>
    </xdr:to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B6183D0B-10E3-427C-BB15-482E00766B02}"/>
            </a:ext>
          </a:extLst>
        </xdr:cNvPr>
        <xdr:cNvSpPr txBox="1"/>
      </xdr:nvSpPr>
      <xdr:spPr>
        <a:xfrm>
          <a:off x="2048398" y="190501"/>
          <a:ext cx="12649221" cy="13879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800" b="1">
              <a:solidFill>
                <a:srgbClr val="304018"/>
              </a:solidFill>
              <a:effectLst/>
              <a:latin typeface="+mn-lt"/>
              <a:ea typeface="+mn-ea"/>
              <a:cs typeface="+mn-cs"/>
            </a:rPr>
            <a:t>ESTADO DE SANTA CATARINA</a:t>
          </a:r>
          <a:endParaRPr lang="pt-BR" sz="1800">
            <a:solidFill>
              <a:srgbClr val="304018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800" b="1">
              <a:solidFill>
                <a:srgbClr val="304018"/>
              </a:solidFill>
              <a:effectLst/>
              <a:latin typeface="+mn-lt"/>
              <a:ea typeface="+mn-ea"/>
              <a:cs typeface="+mn-cs"/>
            </a:rPr>
            <a:t>PREFEITURA MUNICIPAL DE SANTO AMARO DA IMPERATRIZ</a:t>
          </a:r>
          <a:endParaRPr lang="pt-BR" sz="1800">
            <a:solidFill>
              <a:srgbClr val="304018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800" b="1">
              <a:solidFill>
                <a:srgbClr val="008050"/>
              </a:solidFill>
              <a:effectLst/>
              <a:latin typeface="+mn-lt"/>
              <a:ea typeface="+mn-ea"/>
              <a:cs typeface="+mn-cs"/>
            </a:rPr>
            <a:t>SECRETARIA MUNICIPAL</a:t>
          </a:r>
          <a:r>
            <a:rPr lang="pt-BR" sz="1800" b="1" baseline="0">
              <a:solidFill>
                <a:srgbClr val="008050"/>
              </a:solidFill>
              <a:effectLst/>
              <a:latin typeface="+mn-lt"/>
              <a:ea typeface="+mn-ea"/>
              <a:cs typeface="+mn-cs"/>
            </a:rPr>
            <a:t> DE </a:t>
          </a:r>
          <a:r>
            <a:rPr lang="pt-BR" sz="1800" b="1">
              <a:solidFill>
                <a:srgbClr val="008050"/>
              </a:solidFill>
              <a:effectLst/>
              <a:latin typeface="+mn-lt"/>
              <a:ea typeface="+mn-ea"/>
              <a:cs typeface="+mn-cs"/>
            </a:rPr>
            <a:t>INFRAESTRUTURA</a:t>
          </a:r>
          <a:endParaRPr lang="pt-BR" sz="1800">
            <a:solidFill>
              <a:srgbClr val="008050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800" b="1">
              <a:solidFill>
                <a:srgbClr val="8DD873"/>
              </a:solidFill>
              <a:effectLst/>
              <a:latin typeface="+mn-lt"/>
              <a:ea typeface="+mn-ea"/>
              <a:cs typeface="+mn-cs"/>
            </a:rPr>
            <a:t>DEPARTAMENTO DE ENGENHARIA</a:t>
          </a:r>
          <a:endParaRPr lang="pt-BR" sz="1800">
            <a:solidFill>
              <a:srgbClr val="8DD873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2"/>
  <sheetViews>
    <sheetView tabSelected="1" topLeftCell="A244" zoomScale="55" zoomScaleNormal="55" workbookViewId="0">
      <selection activeCell="E282" sqref="E282"/>
    </sheetView>
  </sheetViews>
  <sheetFormatPr defaultRowHeight="15"/>
  <cols>
    <col min="1" max="1" width="6" customWidth="1"/>
    <col min="2" max="2" width="12" customWidth="1"/>
    <col min="3" max="3" width="18.5703125" customWidth="1"/>
    <col min="4" max="4" width="16" customWidth="1"/>
    <col min="5" max="5" width="90.7109375" customWidth="1"/>
    <col min="6" max="6" width="8.7109375" style="107" customWidth="1"/>
    <col min="7" max="7" width="14" customWidth="1"/>
    <col min="8" max="8" width="8" customWidth="1"/>
    <col min="9" max="9" width="12.5703125" customWidth="1"/>
    <col min="10" max="10" width="20.5703125" customWidth="1"/>
    <col min="11" max="11" width="11" customWidth="1"/>
    <col min="12" max="12" width="20.5703125" customWidth="1"/>
    <col min="13" max="13" width="24.7109375" customWidth="1"/>
    <col min="18" max="18" width="23.5703125" customWidth="1"/>
    <col min="19" max="19" width="16.28515625" bestFit="1" customWidth="1"/>
  </cols>
  <sheetData>
    <row r="1" spans="1:14" ht="15.7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5.7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.7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ht="15.7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15.7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 ht="15.7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 ht="15.7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 ht="15.75">
      <c r="A11" s="189" t="s">
        <v>0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</row>
    <row r="12" spans="1:14" ht="15.7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ht="15.75">
      <c r="A13" s="192" t="s">
        <v>1</v>
      </c>
      <c r="B13" s="193"/>
      <c r="C13" s="144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5.6" customHeight="1">
      <c r="A14" s="192" t="s">
        <v>434</v>
      </c>
      <c r="B14" s="204"/>
      <c r="C14" s="193"/>
      <c r="D14" s="100"/>
      <c r="E14" s="145"/>
      <c r="F14" s="205" t="s">
        <v>2</v>
      </c>
      <c r="G14" s="206"/>
      <c r="H14" s="194" t="s">
        <v>8</v>
      </c>
      <c r="I14" s="195"/>
      <c r="J14" s="198">
        <f>M274</f>
        <v>4020679.0017000004</v>
      </c>
      <c r="K14" s="199"/>
      <c r="L14" s="190">
        <v>1</v>
      </c>
      <c r="M14" s="191" t="s">
        <v>3</v>
      </c>
    </row>
    <row r="15" spans="1:14" ht="15.75">
      <c r="A15" s="141" t="s">
        <v>4</v>
      </c>
      <c r="B15" s="142"/>
      <c r="C15" s="143"/>
      <c r="D15" s="146"/>
      <c r="E15" s="140"/>
      <c r="F15" s="207"/>
      <c r="G15" s="208"/>
      <c r="H15" s="196"/>
      <c r="I15" s="197"/>
      <c r="J15" s="200"/>
      <c r="K15" s="201"/>
      <c r="L15" s="190"/>
      <c r="M15" s="191"/>
    </row>
    <row r="16" spans="1:14" ht="15.6" customHeight="1">
      <c r="A16" s="141" t="s">
        <v>5</v>
      </c>
      <c r="B16" s="143"/>
      <c r="C16" s="146" t="s">
        <v>432</v>
      </c>
      <c r="D16" s="140"/>
      <c r="E16" s="140"/>
      <c r="F16" s="209">
        <v>1</v>
      </c>
      <c r="G16" s="210"/>
      <c r="H16" s="217" t="s">
        <v>6</v>
      </c>
      <c r="I16" s="218"/>
      <c r="J16" s="223">
        <f>N27</f>
        <v>0</v>
      </c>
      <c r="K16" s="224"/>
      <c r="L16" s="215">
        <f>L14-(J14-J16)/(J14)</f>
        <v>0</v>
      </c>
      <c r="M16" s="216">
        <v>45965</v>
      </c>
    </row>
    <row r="17" spans="1:19" ht="15.6" customHeight="1">
      <c r="A17" s="141" t="s">
        <v>7</v>
      </c>
      <c r="B17" s="143"/>
      <c r="C17" s="147" t="s">
        <v>433</v>
      </c>
      <c r="D17" s="148"/>
      <c r="E17" s="148"/>
      <c r="F17" s="211"/>
      <c r="G17" s="212"/>
      <c r="H17" s="219"/>
      <c r="I17" s="220"/>
      <c r="J17" s="225"/>
      <c r="K17" s="226"/>
      <c r="L17" s="215"/>
      <c r="M17" s="216"/>
    </row>
    <row r="18" spans="1:19" ht="15.6" customHeight="1">
      <c r="A18" s="4"/>
      <c r="B18" s="139"/>
      <c r="C18" s="139"/>
      <c r="D18" s="139"/>
      <c r="E18" s="139"/>
      <c r="F18" s="213"/>
      <c r="G18" s="214"/>
      <c r="H18" s="221" t="s">
        <v>9</v>
      </c>
      <c r="I18" s="222"/>
      <c r="J18" s="149"/>
      <c r="K18" s="5"/>
      <c r="L18" s="5"/>
      <c r="M18" s="3"/>
      <c r="N18" s="3"/>
    </row>
    <row r="20" spans="1:19" s="2" customFormat="1" ht="42.95" customHeight="1">
      <c r="A20" s="227" t="s">
        <v>10</v>
      </c>
      <c r="B20" s="228"/>
      <c r="C20" s="6" t="s">
        <v>11</v>
      </c>
      <c r="D20" s="6" t="s">
        <v>12</v>
      </c>
      <c r="E20" s="6" t="s">
        <v>13</v>
      </c>
      <c r="F20" s="6" t="s">
        <v>14</v>
      </c>
      <c r="G20" s="47" t="s">
        <v>15</v>
      </c>
      <c r="H20" s="7" t="s">
        <v>16</v>
      </c>
      <c r="I20" s="6" t="s">
        <v>17</v>
      </c>
      <c r="J20" s="7" t="s">
        <v>18</v>
      </c>
      <c r="K20" s="6" t="s">
        <v>19</v>
      </c>
      <c r="L20" s="7" t="s">
        <v>20</v>
      </c>
      <c r="M20" s="48" t="s">
        <v>21</v>
      </c>
    </row>
    <row r="21" spans="1:19" ht="14.25" customHeight="1">
      <c r="A21" s="165"/>
      <c r="B21" s="166"/>
      <c r="C21" s="10"/>
      <c r="D21" s="10"/>
      <c r="E21" s="10"/>
      <c r="F21" s="106"/>
      <c r="G21" s="8"/>
      <c r="H21" s="10"/>
      <c r="I21" s="10"/>
      <c r="J21" s="10"/>
      <c r="K21" s="10"/>
      <c r="L21" s="10"/>
      <c r="M21" s="10"/>
    </row>
    <row r="22" spans="1:19" ht="14.25" customHeight="1">
      <c r="A22" s="169" t="s">
        <v>22</v>
      </c>
      <c r="B22" s="170"/>
      <c r="C22" s="11"/>
      <c r="D22" s="11"/>
      <c r="E22" s="12" t="s">
        <v>23</v>
      </c>
      <c r="F22" s="108"/>
      <c r="G22" s="13"/>
      <c r="H22" s="11"/>
      <c r="I22" s="11"/>
      <c r="J22" s="11"/>
      <c r="K22" s="11"/>
      <c r="L22" s="11"/>
      <c r="M22" s="11"/>
    </row>
    <row r="23" spans="1:19" ht="14.25" customHeight="1">
      <c r="A23" s="165"/>
      <c r="B23" s="166"/>
      <c r="C23" s="10"/>
      <c r="D23" s="10"/>
      <c r="E23" s="10"/>
      <c r="F23" s="106"/>
      <c r="G23" s="8"/>
      <c r="H23" s="10"/>
      <c r="I23" s="10"/>
      <c r="J23" s="10"/>
      <c r="K23" s="10"/>
      <c r="L23" s="10"/>
      <c r="M23" s="10"/>
      <c r="P23" s="137"/>
      <c r="R23" s="137"/>
      <c r="S23" s="138"/>
    </row>
    <row r="24" spans="1:19" ht="14.25" customHeight="1">
      <c r="A24" s="14" t="s">
        <v>24</v>
      </c>
      <c r="B24" s="15" t="s">
        <v>25</v>
      </c>
      <c r="C24" s="10"/>
      <c r="D24" s="10"/>
      <c r="E24" s="16" t="s">
        <v>26</v>
      </c>
      <c r="F24" s="106"/>
      <c r="G24" s="8"/>
      <c r="H24" s="10"/>
      <c r="I24" s="10"/>
      <c r="J24" s="10"/>
      <c r="K24" s="10"/>
      <c r="L24" s="10"/>
      <c r="M24" s="10"/>
    </row>
    <row r="25" spans="1:19" ht="14.25" customHeight="1">
      <c r="A25" s="17" t="s">
        <v>27</v>
      </c>
      <c r="B25" s="18" t="s">
        <v>28</v>
      </c>
      <c r="C25" s="10" t="s">
        <v>431</v>
      </c>
      <c r="D25" s="19" t="s">
        <v>29</v>
      </c>
      <c r="E25" s="20" t="s">
        <v>30</v>
      </c>
      <c r="F25" s="52" t="s">
        <v>31</v>
      </c>
      <c r="G25" s="8"/>
      <c r="H25" s="10"/>
      <c r="I25" s="21">
        <v>1</v>
      </c>
      <c r="J25" s="104">
        <v>69568.33</v>
      </c>
      <c r="K25" s="23">
        <v>0.22</v>
      </c>
      <c r="L25" s="90">
        <f>J25+(J25*K25)</f>
        <v>84873.362600000008</v>
      </c>
      <c r="M25" s="91">
        <f>L25*I25</f>
        <v>84873.362600000008</v>
      </c>
      <c r="R25" s="138"/>
    </row>
    <row r="26" spans="1:19" ht="14.25" customHeight="1">
      <c r="A26" s="165"/>
      <c r="B26" s="166"/>
      <c r="C26" s="10"/>
      <c r="D26" s="10"/>
      <c r="E26" s="24" t="s">
        <v>32</v>
      </c>
      <c r="F26" s="106"/>
      <c r="G26" s="8"/>
      <c r="H26" s="10"/>
      <c r="I26" s="10"/>
      <c r="J26" s="10"/>
      <c r="K26" s="10"/>
      <c r="L26" s="90"/>
      <c r="M26" s="92">
        <f>M25</f>
        <v>84873.362600000008</v>
      </c>
      <c r="R26" s="138"/>
    </row>
    <row r="27" spans="1:19" ht="14.25" customHeight="1">
      <c r="A27" s="165"/>
      <c r="B27" s="166"/>
      <c r="C27" s="10"/>
      <c r="D27" s="10"/>
      <c r="E27" s="10"/>
      <c r="F27" s="106"/>
      <c r="G27" s="8"/>
      <c r="H27" s="10"/>
      <c r="I27" s="10"/>
      <c r="J27" s="10"/>
      <c r="K27" s="10"/>
      <c r="L27" s="90"/>
      <c r="M27" s="10"/>
      <c r="R27" s="138"/>
    </row>
    <row r="28" spans="1:19" ht="14.25" customHeight="1">
      <c r="A28" s="14" t="s">
        <v>24</v>
      </c>
      <c r="B28" s="15" t="s">
        <v>33</v>
      </c>
      <c r="C28" s="10"/>
      <c r="D28" s="10"/>
      <c r="E28" s="25" t="s">
        <v>34</v>
      </c>
      <c r="F28" s="106"/>
      <c r="G28" s="8"/>
      <c r="H28" s="10"/>
      <c r="I28" s="10"/>
      <c r="J28" s="10"/>
      <c r="K28" s="10"/>
      <c r="L28" s="90"/>
      <c r="M28" s="10"/>
      <c r="R28" s="138"/>
    </row>
    <row r="29" spans="1:19" ht="14.25" customHeight="1">
      <c r="A29" s="17" t="s">
        <v>27</v>
      </c>
      <c r="B29" s="18" t="s">
        <v>35</v>
      </c>
      <c r="C29" s="10" t="s">
        <v>431</v>
      </c>
      <c r="D29" s="19" t="s">
        <v>29</v>
      </c>
      <c r="E29" s="20" t="s">
        <v>36</v>
      </c>
      <c r="F29" s="52" t="s">
        <v>31</v>
      </c>
      <c r="G29" s="8"/>
      <c r="H29" s="10"/>
      <c r="I29" s="21">
        <v>1</v>
      </c>
      <c r="J29" s="104">
        <v>24500.04</v>
      </c>
      <c r="K29" s="23">
        <v>0.22</v>
      </c>
      <c r="L29" s="90">
        <f t="shared" ref="L29:L33" si="0">J29+(J29*K29)</f>
        <v>29890.0488</v>
      </c>
      <c r="M29" s="91">
        <f>L29*I29</f>
        <v>29890.0488</v>
      </c>
      <c r="R29" s="138"/>
    </row>
    <row r="30" spans="1:19" ht="14.25" customHeight="1">
      <c r="A30" s="165"/>
      <c r="B30" s="166"/>
      <c r="C30" s="10"/>
      <c r="D30" s="10"/>
      <c r="E30" s="24" t="s">
        <v>37</v>
      </c>
      <c r="F30" s="106"/>
      <c r="G30" s="8"/>
      <c r="H30" s="10"/>
      <c r="I30" s="10"/>
      <c r="J30" s="10"/>
      <c r="K30" s="10"/>
      <c r="L30" s="90"/>
      <c r="M30" s="92">
        <f>M29</f>
        <v>29890.0488</v>
      </c>
      <c r="R30" s="138"/>
    </row>
    <row r="31" spans="1:19" ht="14.25" customHeight="1">
      <c r="A31" s="165"/>
      <c r="B31" s="166"/>
      <c r="C31" s="10"/>
      <c r="D31" s="10"/>
      <c r="E31" s="10"/>
      <c r="F31" s="106"/>
      <c r="G31" s="8"/>
      <c r="H31" s="10"/>
      <c r="I31" s="10"/>
      <c r="J31" s="10"/>
      <c r="K31" s="10"/>
      <c r="L31" s="90"/>
      <c r="M31" s="10"/>
      <c r="R31" s="138"/>
    </row>
    <row r="32" spans="1:19" ht="14.25" customHeight="1">
      <c r="A32" s="14" t="s">
        <v>24</v>
      </c>
      <c r="B32" s="15" t="s">
        <v>38</v>
      </c>
      <c r="C32" s="10"/>
      <c r="D32" s="10"/>
      <c r="E32" s="25" t="s">
        <v>39</v>
      </c>
      <c r="F32" s="106"/>
      <c r="G32" s="8"/>
      <c r="H32" s="10"/>
      <c r="I32" s="10"/>
      <c r="J32" s="10"/>
      <c r="K32" s="10"/>
      <c r="L32" s="90"/>
      <c r="M32" s="10"/>
      <c r="R32" s="138"/>
    </row>
    <row r="33" spans="1:18" ht="14.25" customHeight="1">
      <c r="A33" s="17" t="s">
        <v>27</v>
      </c>
      <c r="B33" s="18" t="s">
        <v>40</v>
      </c>
      <c r="C33" s="10" t="s">
        <v>431</v>
      </c>
      <c r="D33" s="19" t="s">
        <v>29</v>
      </c>
      <c r="E33" s="20" t="s">
        <v>41</v>
      </c>
      <c r="F33" s="52" t="s">
        <v>31</v>
      </c>
      <c r="G33" s="8"/>
      <c r="H33" s="10"/>
      <c r="I33" s="21">
        <v>1</v>
      </c>
      <c r="J33" s="104">
        <v>328829.7</v>
      </c>
      <c r="K33" s="23">
        <v>0.22</v>
      </c>
      <c r="L33" s="90">
        <f t="shared" si="0"/>
        <v>401172.234</v>
      </c>
      <c r="M33" s="91">
        <f>L33*I33</f>
        <v>401172.234</v>
      </c>
      <c r="R33" s="138"/>
    </row>
    <row r="34" spans="1:18" ht="14.25" customHeight="1">
      <c r="A34" s="165"/>
      <c r="B34" s="166"/>
      <c r="C34" s="10"/>
      <c r="D34" s="10"/>
      <c r="E34" s="24" t="s">
        <v>42</v>
      </c>
      <c r="F34" s="106"/>
      <c r="G34" s="8"/>
      <c r="H34" s="10"/>
      <c r="I34" s="10"/>
      <c r="J34" s="10"/>
      <c r="K34" s="10"/>
      <c r="L34" s="90"/>
      <c r="M34" s="92">
        <f>M33</f>
        <v>401172.234</v>
      </c>
      <c r="R34" s="138"/>
    </row>
    <row r="35" spans="1:18" ht="14.25" customHeight="1">
      <c r="A35" s="165"/>
      <c r="B35" s="166"/>
      <c r="C35" s="10"/>
      <c r="D35" s="10"/>
      <c r="E35" s="10"/>
      <c r="F35" s="106"/>
      <c r="G35" s="8"/>
      <c r="H35" s="10"/>
      <c r="I35" s="10"/>
      <c r="J35" s="10"/>
      <c r="K35" s="10"/>
      <c r="L35" s="90"/>
      <c r="M35" s="10"/>
      <c r="R35" s="138"/>
    </row>
    <row r="36" spans="1:18" ht="14.25" customHeight="1">
      <c r="A36" s="14" t="s">
        <v>24</v>
      </c>
      <c r="B36" s="15" t="s">
        <v>43</v>
      </c>
      <c r="C36" s="10"/>
      <c r="D36" s="10"/>
      <c r="E36" s="25" t="s">
        <v>44</v>
      </c>
      <c r="F36" s="106"/>
      <c r="G36" s="8"/>
      <c r="H36" s="10"/>
      <c r="I36" s="10"/>
      <c r="J36" s="10"/>
      <c r="K36" s="10"/>
      <c r="L36" s="90"/>
      <c r="M36" s="10"/>
      <c r="R36" s="138"/>
    </row>
    <row r="37" spans="1:18" ht="28.5" customHeight="1">
      <c r="A37" s="17" t="s">
        <v>27</v>
      </c>
      <c r="B37" s="18" t="s">
        <v>45</v>
      </c>
      <c r="C37" s="26">
        <v>103689</v>
      </c>
      <c r="D37" s="19" t="s">
        <v>46</v>
      </c>
      <c r="E37" s="27" t="s">
        <v>47</v>
      </c>
      <c r="F37" s="52" t="s">
        <v>48</v>
      </c>
      <c r="G37" s="28"/>
      <c r="H37" s="29"/>
      <c r="I37" s="21">
        <v>9</v>
      </c>
      <c r="J37" s="104">
        <v>467.47</v>
      </c>
      <c r="K37" s="23">
        <v>0.22</v>
      </c>
      <c r="L37" s="90">
        <f>TRUNC((J37+(J37*K37)),2)</f>
        <v>570.30999999999995</v>
      </c>
      <c r="M37" s="91">
        <f>L37*I37</f>
        <v>5132.7899999999991</v>
      </c>
      <c r="R37" s="138"/>
    </row>
    <row r="38" spans="1:18" ht="14.25" customHeight="1">
      <c r="A38" s="165"/>
      <c r="B38" s="166"/>
      <c r="C38" s="10"/>
      <c r="D38" s="10"/>
      <c r="E38" s="24" t="s">
        <v>49</v>
      </c>
      <c r="F38" s="106"/>
      <c r="G38" s="8"/>
      <c r="H38" s="10"/>
      <c r="I38" s="10"/>
      <c r="J38" s="10"/>
      <c r="K38" s="10"/>
      <c r="L38" s="10"/>
      <c r="M38" s="92">
        <f>M37</f>
        <v>5132.7899999999991</v>
      </c>
      <c r="R38" s="138"/>
    </row>
    <row r="39" spans="1:18" ht="14.25" customHeight="1">
      <c r="A39" s="165"/>
      <c r="B39" s="166"/>
      <c r="C39" s="10"/>
      <c r="D39" s="10"/>
      <c r="E39" s="10"/>
      <c r="F39" s="106"/>
      <c r="G39" s="8"/>
      <c r="H39" s="10"/>
      <c r="I39" s="10"/>
      <c r="J39" s="10"/>
      <c r="K39" s="10"/>
      <c r="L39" s="10"/>
      <c r="M39" s="10"/>
      <c r="R39" s="138"/>
    </row>
    <row r="40" spans="1:18" ht="14.25" customHeight="1">
      <c r="A40" s="161"/>
      <c r="B40" s="162"/>
      <c r="C40" s="31"/>
      <c r="D40" s="31"/>
      <c r="E40" s="32" t="s">
        <v>50</v>
      </c>
      <c r="F40" s="109"/>
      <c r="G40" s="30"/>
      <c r="H40" s="31"/>
      <c r="I40" s="31"/>
      <c r="J40" s="31"/>
      <c r="K40" s="31"/>
      <c r="L40" s="31"/>
      <c r="M40" s="93">
        <f>TRUNC((M26+M30+M34+M38),2)</f>
        <v>521068.43</v>
      </c>
      <c r="R40" s="138"/>
    </row>
    <row r="41" spans="1:18" ht="14.25" customHeight="1">
      <c r="A41" s="165"/>
      <c r="B41" s="166"/>
      <c r="C41" s="10"/>
      <c r="D41" s="10"/>
      <c r="E41" s="10"/>
      <c r="F41" s="106"/>
      <c r="G41" s="8"/>
      <c r="H41" s="10"/>
      <c r="I41" s="10"/>
      <c r="J41" s="10"/>
      <c r="K41" s="10"/>
      <c r="L41" s="10"/>
      <c r="M41" s="10"/>
      <c r="R41" s="138"/>
    </row>
    <row r="42" spans="1:18" ht="14.25" customHeight="1">
      <c r="A42" s="163"/>
      <c r="B42" s="164"/>
      <c r="C42" s="11"/>
      <c r="D42" s="11"/>
      <c r="E42" s="12" t="s">
        <v>51</v>
      </c>
      <c r="F42" s="108"/>
      <c r="G42" s="13"/>
      <c r="H42" s="11"/>
      <c r="I42" s="11"/>
      <c r="J42" s="11"/>
      <c r="K42" s="11"/>
      <c r="L42" s="11"/>
      <c r="M42" s="11"/>
      <c r="R42" s="138"/>
    </row>
    <row r="43" spans="1:18" ht="14.25" customHeight="1">
      <c r="A43" s="165"/>
      <c r="B43" s="166"/>
      <c r="C43" s="10"/>
      <c r="D43" s="10"/>
      <c r="E43" s="10"/>
      <c r="F43" s="106"/>
      <c r="G43" s="8"/>
      <c r="H43" s="10"/>
      <c r="I43" s="10"/>
      <c r="J43" s="10"/>
      <c r="K43" s="10"/>
      <c r="L43" s="10"/>
      <c r="M43" s="10"/>
      <c r="R43" s="138"/>
    </row>
    <row r="44" spans="1:18" ht="14.25" customHeight="1">
      <c r="A44" s="174">
        <v>1</v>
      </c>
      <c r="B44" s="175"/>
      <c r="C44" s="33"/>
      <c r="D44" s="33"/>
      <c r="E44" s="184" t="s">
        <v>52</v>
      </c>
      <c r="F44" s="185"/>
      <c r="G44" s="185"/>
      <c r="H44" s="185"/>
      <c r="I44" s="185"/>
      <c r="J44" s="185"/>
      <c r="K44" s="185"/>
      <c r="L44" s="185"/>
      <c r="M44" s="186"/>
      <c r="R44" s="138"/>
    </row>
    <row r="45" spans="1:18" ht="28.5" customHeight="1">
      <c r="A45" s="34">
        <v>1</v>
      </c>
      <c r="B45" s="18" t="s">
        <v>53</v>
      </c>
      <c r="C45" s="26">
        <v>98525</v>
      </c>
      <c r="D45" s="19" t="s">
        <v>46</v>
      </c>
      <c r="E45" s="27" t="s">
        <v>54</v>
      </c>
      <c r="F45" s="52" t="s">
        <v>48</v>
      </c>
      <c r="G45" s="28"/>
      <c r="H45" s="29"/>
      <c r="I45" s="21">
        <v>520</v>
      </c>
      <c r="J45" s="104">
        <v>0.68</v>
      </c>
      <c r="K45" s="23">
        <v>0.22</v>
      </c>
      <c r="L45" s="90">
        <f t="shared" ref="L45:L46" si="1">ROUND((J45+(J45*K45)),2)</f>
        <v>0.83</v>
      </c>
      <c r="M45" s="91">
        <f>L45*I45</f>
        <v>431.59999999999997</v>
      </c>
      <c r="R45" s="138"/>
    </row>
    <row r="46" spans="1:18" ht="14.25" customHeight="1">
      <c r="A46" s="34">
        <v>1</v>
      </c>
      <c r="B46" s="18" t="s">
        <v>55</v>
      </c>
      <c r="C46" s="26">
        <v>100575</v>
      </c>
      <c r="D46" s="19" t="s">
        <v>46</v>
      </c>
      <c r="E46" s="20" t="s">
        <v>56</v>
      </c>
      <c r="F46" s="52" t="s">
        <v>48</v>
      </c>
      <c r="G46" s="8"/>
      <c r="H46" s="10"/>
      <c r="I46" s="21">
        <v>520</v>
      </c>
      <c r="J46" s="104">
        <v>0.59</v>
      </c>
      <c r="K46" s="23">
        <v>0.22</v>
      </c>
      <c r="L46" s="90">
        <f t="shared" si="1"/>
        <v>0.72</v>
      </c>
      <c r="M46" s="91">
        <f>L46*I46</f>
        <v>374.4</v>
      </c>
      <c r="R46" s="138"/>
    </row>
    <row r="47" spans="1:18" ht="14.25" customHeight="1">
      <c r="A47" s="161"/>
      <c r="B47" s="162"/>
      <c r="C47" s="31"/>
      <c r="D47" s="31"/>
      <c r="E47" s="35" t="s">
        <v>57</v>
      </c>
      <c r="F47" s="109"/>
      <c r="G47" s="30"/>
      <c r="H47" s="31"/>
      <c r="I47" s="31"/>
      <c r="J47" s="31"/>
      <c r="K47" s="31"/>
      <c r="L47" s="31"/>
      <c r="M47" s="103">
        <f>M45+M46</f>
        <v>806</v>
      </c>
      <c r="R47" s="138"/>
    </row>
    <row r="48" spans="1:18" ht="14.25" customHeight="1">
      <c r="A48" s="165"/>
      <c r="B48" s="166"/>
      <c r="C48" s="10"/>
      <c r="D48" s="10"/>
      <c r="E48" s="10"/>
      <c r="F48" s="106"/>
      <c r="G48" s="8"/>
      <c r="H48" s="10"/>
      <c r="I48" s="10"/>
      <c r="J48" s="10"/>
      <c r="K48" s="10"/>
      <c r="L48" s="10"/>
      <c r="M48" s="10"/>
      <c r="R48" s="138"/>
    </row>
    <row r="49" spans="1:18" ht="14.25" customHeight="1">
      <c r="A49" s="174">
        <v>2</v>
      </c>
      <c r="B49" s="175"/>
      <c r="C49" s="33"/>
      <c r="D49" s="33"/>
      <c r="E49" s="184" t="s">
        <v>58</v>
      </c>
      <c r="F49" s="185"/>
      <c r="G49" s="185"/>
      <c r="H49" s="185"/>
      <c r="I49" s="185"/>
      <c r="J49" s="185"/>
      <c r="K49" s="185"/>
      <c r="L49" s="185"/>
      <c r="M49" s="186"/>
      <c r="R49" s="138"/>
    </row>
    <row r="50" spans="1:18" ht="28.5" customHeight="1">
      <c r="A50" s="34">
        <v>2</v>
      </c>
      <c r="B50" s="18" t="s">
        <v>53</v>
      </c>
      <c r="C50" s="26">
        <v>95995</v>
      </c>
      <c r="D50" s="19" t="s">
        <v>46</v>
      </c>
      <c r="E50" s="27" t="s">
        <v>59</v>
      </c>
      <c r="F50" s="52" t="s">
        <v>60</v>
      </c>
      <c r="G50" s="28"/>
      <c r="H50" s="29"/>
      <c r="I50" s="21">
        <v>35</v>
      </c>
      <c r="J50" s="22" t="s">
        <v>61</v>
      </c>
      <c r="K50" s="23">
        <v>0.22</v>
      </c>
      <c r="L50" s="90">
        <f t="shared" ref="L50:L56" si="2">ROUND((J50+(J50*K50)),2)</f>
        <v>2406.02</v>
      </c>
      <c r="M50" s="91">
        <f>L50*I50</f>
        <v>84210.7</v>
      </c>
      <c r="R50" s="138"/>
    </row>
    <row r="51" spans="1:18" ht="28.5" customHeight="1">
      <c r="A51" s="36">
        <v>2</v>
      </c>
      <c r="B51" s="37" t="s">
        <v>28</v>
      </c>
      <c r="C51" s="38">
        <v>95876</v>
      </c>
      <c r="D51" s="39" t="s">
        <v>46</v>
      </c>
      <c r="E51" s="40" t="s">
        <v>62</v>
      </c>
      <c r="F51" s="59" t="s">
        <v>63</v>
      </c>
      <c r="G51" s="46"/>
      <c r="H51" s="105">
        <v>3.5</v>
      </c>
      <c r="I51" s="41">
        <v>153.13</v>
      </c>
      <c r="J51" s="42" t="s">
        <v>64</v>
      </c>
      <c r="K51" s="43">
        <v>0.22</v>
      </c>
      <c r="L51" s="90">
        <f t="shared" si="2"/>
        <v>2.79</v>
      </c>
      <c r="M51" s="91">
        <f>L51*I51</f>
        <v>427.23269999999997</v>
      </c>
      <c r="R51" s="138"/>
    </row>
    <row r="52" spans="1:18" ht="14.25" customHeight="1">
      <c r="A52" s="34">
        <v>2</v>
      </c>
      <c r="B52" s="18" t="s">
        <v>55</v>
      </c>
      <c r="C52" s="26">
        <v>4011353</v>
      </c>
      <c r="D52" s="19" t="s">
        <v>65</v>
      </c>
      <c r="E52" s="20" t="s">
        <v>66</v>
      </c>
      <c r="F52" s="52" t="s">
        <v>67</v>
      </c>
      <c r="G52" s="8"/>
      <c r="H52" s="10"/>
      <c r="I52" s="21">
        <v>500</v>
      </c>
      <c r="J52" s="22" t="s">
        <v>68</v>
      </c>
      <c r="K52" s="23">
        <v>0.22</v>
      </c>
      <c r="L52" s="90">
        <f t="shared" si="2"/>
        <v>0.35</v>
      </c>
      <c r="M52" s="91">
        <f>L52*I52</f>
        <v>175</v>
      </c>
      <c r="R52" s="138"/>
    </row>
    <row r="53" spans="1:18" ht="14.25" customHeight="1">
      <c r="A53" s="165"/>
      <c r="B53" s="166"/>
      <c r="C53" s="10"/>
      <c r="D53" s="10"/>
      <c r="E53" s="10"/>
      <c r="F53" s="106"/>
      <c r="G53" s="8"/>
      <c r="H53" s="10"/>
      <c r="I53" s="10"/>
      <c r="J53" s="10"/>
      <c r="K53" s="10"/>
      <c r="L53" s="90">
        <f t="shared" si="2"/>
        <v>0</v>
      </c>
      <c r="M53" s="10"/>
      <c r="R53" s="138"/>
    </row>
    <row r="54" spans="1:18" ht="14.25" customHeight="1">
      <c r="A54" s="34">
        <v>2</v>
      </c>
      <c r="B54" s="18" t="s">
        <v>69</v>
      </c>
      <c r="C54" s="10"/>
      <c r="D54" s="10"/>
      <c r="E54" s="20" t="s">
        <v>70</v>
      </c>
      <c r="F54" s="106"/>
      <c r="G54" s="8"/>
      <c r="H54" s="10"/>
      <c r="I54" s="10"/>
      <c r="J54" s="10"/>
      <c r="K54" s="10"/>
      <c r="L54" s="90">
        <f t="shared" si="2"/>
        <v>0</v>
      </c>
      <c r="M54" s="10"/>
      <c r="R54" s="138"/>
    </row>
    <row r="55" spans="1:18" ht="14.25" customHeight="1">
      <c r="A55" s="34">
        <v>2</v>
      </c>
      <c r="B55" s="18" t="s">
        <v>40</v>
      </c>
      <c r="C55" s="19" t="s">
        <v>71</v>
      </c>
      <c r="D55" s="19" t="s">
        <v>72</v>
      </c>
      <c r="E55" s="20" t="s">
        <v>73</v>
      </c>
      <c r="F55" s="52" t="s">
        <v>74</v>
      </c>
      <c r="G55" s="8"/>
      <c r="H55" s="10"/>
      <c r="I55" s="21">
        <v>0.23</v>
      </c>
      <c r="J55" s="22" t="s">
        <v>75</v>
      </c>
      <c r="K55" s="23">
        <v>0.15279999999999999</v>
      </c>
      <c r="L55" s="90">
        <f t="shared" si="2"/>
        <v>4631.1099999999997</v>
      </c>
      <c r="M55" s="91">
        <f>L55*I55</f>
        <v>1065.1552999999999</v>
      </c>
      <c r="R55" s="138"/>
    </row>
    <row r="56" spans="1:18" ht="14.25" customHeight="1">
      <c r="A56" s="34">
        <v>2</v>
      </c>
      <c r="B56" s="18" t="s">
        <v>76</v>
      </c>
      <c r="C56" s="19" t="s">
        <v>77</v>
      </c>
      <c r="D56" s="19" t="s">
        <v>72</v>
      </c>
      <c r="E56" s="20" t="s">
        <v>78</v>
      </c>
      <c r="F56" s="52" t="s">
        <v>74</v>
      </c>
      <c r="G56" s="8"/>
      <c r="H56" s="10"/>
      <c r="I56" s="21">
        <v>0.23</v>
      </c>
      <c r="J56" s="22" t="s">
        <v>79</v>
      </c>
      <c r="K56" s="23">
        <v>0.15279999999999999</v>
      </c>
      <c r="L56" s="90">
        <f t="shared" si="2"/>
        <v>324.13</v>
      </c>
      <c r="M56" s="91">
        <f>L56*I56</f>
        <v>74.549900000000008</v>
      </c>
      <c r="R56" s="138"/>
    </row>
    <row r="57" spans="1:18" ht="14.25" customHeight="1">
      <c r="A57" s="161"/>
      <c r="B57" s="162"/>
      <c r="C57" s="31"/>
      <c r="D57" s="31"/>
      <c r="E57" s="35" t="s">
        <v>80</v>
      </c>
      <c r="F57" s="109"/>
      <c r="G57" s="30"/>
      <c r="H57" s="31"/>
      <c r="I57" s="31"/>
      <c r="J57" s="31"/>
      <c r="K57" s="31"/>
      <c r="L57" s="31"/>
      <c r="M57" s="103">
        <f>SUM(M50:M56)</f>
        <v>85952.637899999987</v>
      </c>
      <c r="R57" s="138"/>
    </row>
    <row r="58" spans="1:18" ht="14.25" customHeight="1">
      <c r="A58" s="165"/>
      <c r="B58" s="166"/>
      <c r="C58" s="10"/>
      <c r="D58" s="10"/>
      <c r="E58" s="10"/>
      <c r="F58" s="106"/>
      <c r="G58" s="8"/>
      <c r="H58" s="10"/>
      <c r="I58" s="10"/>
      <c r="J58" s="10"/>
      <c r="K58" s="10"/>
      <c r="L58" s="10"/>
      <c r="M58" s="10"/>
      <c r="R58" s="138"/>
    </row>
    <row r="59" spans="1:18" ht="14.25" customHeight="1">
      <c r="A59" s="174">
        <v>3</v>
      </c>
      <c r="B59" s="175"/>
      <c r="C59" s="33"/>
      <c r="D59" s="33"/>
      <c r="E59" s="177" t="s">
        <v>81</v>
      </c>
      <c r="F59" s="178"/>
      <c r="G59" s="178"/>
      <c r="H59" s="178"/>
      <c r="I59" s="178"/>
      <c r="J59" s="178"/>
      <c r="K59" s="178"/>
      <c r="L59" s="178"/>
      <c r="M59" s="179"/>
      <c r="R59" s="138"/>
    </row>
    <row r="60" spans="1:18" ht="14.25" customHeight="1">
      <c r="A60" s="161"/>
      <c r="B60" s="162"/>
      <c r="C60" s="31"/>
      <c r="D60" s="31"/>
      <c r="E60" s="44" t="s">
        <v>82</v>
      </c>
      <c r="F60" s="109"/>
      <c r="G60" s="30"/>
      <c r="H60" s="31"/>
      <c r="I60" s="31"/>
      <c r="J60" s="31"/>
      <c r="K60" s="31"/>
      <c r="L60" s="31"/>
      <c r="M60" s="31"/>
      <c r="R60" s="138"/>
    </row>
    <row r="61" spans="1:18" ht="14.25" customHeight="1">
      <c r="A61" s="182" t="s">
        <v>83</v>
      </c>
      <c r="B61" s="183"/>
      <c r="C61" s="10"/>
      <c r="D61" s="10"/>
      <c r="E61" s="45" t="s">
        <v>84</v>
      </c>
      <c r="F61" s="106"/>
      <c r="G61" s="8"/>
      <c r="H61" s="10"/>
      <c r="I61" s="10"/>
      <c r="J61" s="10"/>
      <c r="K61" s="10"/>
      <c r="L61" s="10"/>
      <c r="M61" s="10"/>
      <c r="R61" s="138"/>
    </row>
    <row r="62" spans="1:18" ht="25.5">
      <c r="A62" s="34">
        <v>3</v>
      </c>
      <c r="B62" s="18" t="s">
        <v>28</v>
      </c>
      <c r="C62" s="26">
        <v>2305999</v>
      </c>
      <c r="D62" s="19" t="s">
        <v>65</v>
      </c>
      <c r="E62" s="27" t="s">
        <v>85</v>
      </c>
      <c r="F62" s="52" t="s">
        <v>86</v>
      </c>
      <c r="G62" s="28"/>
      <c r="H62" s="29"/>
      <c r="I62" s="21">
        <v>718</v>
      </c>
      <c r="J62" s="22" t="s">
        <v>87</v>
      </c>
      <c r="K62" s="23">
        <v>0.22</v>
      </c>
      <c r="L62" s="90">
        <f>ROUND((J62+(J62*K62)),2)</f>
        <v>434.97</v>
      </c>
      <c r="M62" s="91">
        <f t="shared" ref="M62:M86" si="3">L62*I62</f>
        <v>312308.46000000002</v>
      </c>
      <c r="R62" s="138"/>
    </row>
    <row r="63" spans="1:18">
      <c r="A63" s="34">
        <v>3</v>
      </c>
      <c r="B63" s="18" t="s">
        <v>88</v>
      </c>
      <c r="C63" s="26">
        <v>2306248</v>
      </c>
      <c r="D63" s="19" t="s">
        <v>65</v>
      </c>
      <c r="E63" s="20" t="s">
        <v>89</v>
      </c>
      <c r="F63" s="52" t="s">
        <v>90</v>
      </c>
      <c r="G63" s="8"/>
      <c r="H63" s="10"/>
      <c r="I63" s="21">
        <v>4.99</v>
      </c>
      <c r="J63" s="22" t="s">
        <v>91</v>
      </c>
      <c r="K63" s="23">
        <v>0.22</v>
      </c>
      <c r="L63" s="90">
        <f t="shared" ref="L63:L86" si="4">ROUND((J63+(J63*K63)),2)</f>
        <v>689.89</v>
      </c>
      <c r="M63" s="91">
        <f t="shared" si="3"/>
        <v>3442.5511000000001</v>
      </c>
      <c r="R63" s="138"/>
    </row>
    <row r="64" spans="1:18" ht="38.25">
      <c r="A64" s="49">
        <v>3</v>
      </c>
      <c r="B64" s="50" t="s">
        <v>92</v>
      </c>
      <c r="C64" s="51">
        <v>90091</v>
      </c>
      <c r="D64" s="52" t="s">
        <v>46</v>
      </c>
      <c r="E64" s="27" t="s">
        <v>93</v>
      </c>
      <c r="F64" s="52" t="s">
        <v>60</v>
      </c>
      <c r="G64" s="28"/>
      <c r="H64" s="29"/>
      <c r="I64" s="53">
        <v>123.62</v>
      </c>
      <c r="J64" s="54" t="s">
        <v>94</v>
      </c>
      <c r="K64" s="55">
        <v>0.22</v>
      </c>
      <c r="L64" s="90">
        <f t="shared" si="4"/>
        <v>8</v>
      </c>
      <c r="M64" s="91">
        <f t="shared" si="3"/>
        <v>988.96</v>
      </c>
      <c r="R64" s="138"/>
    </row>
    <row r="65" spans="1:18" ht="51">
      <c r="A65" s="34">
        <v>3</v>
      </c>
      <c r="B65" s="18" t="s">
        <v>95</v>
      </c>
      <c r="C65" s="26">
        <v>93367</v>
      </c>
      <c r="D65" s="19" t="s">
        <v>46</v>
      </c>
      <c r="E65" s="27" t="s">
        <v>96</v>
      </c>
      <c r="F65" s="52" t="s">
        <v>60</v>
      </c>
      <c r="G65" s="82"/>
      <c r="H65" s="27"/>
      <c r="I65" s="21">
        <v>257.58999999999997</v>
      </c>
      <c r="J65" s="22" t="s">
        <v>97</v>
      </c>
      <c r="K65" s="23">
        <v>0.22</v>
      </c>
      <c r="L65" s="90">
        <f t="shared" si="4"/>
        <v>30.85</v>
      </c>
      <c r="M65" s="91">
        <f t="shared" si="3"/>
        <v>7946.6514999999999</v>
      </c>
      <c r="R65" s="138"/>
    </row>
    <row r="66" spans="1:18" ht="25.5">
      <c r="A66" s="34">
        <v>3</v>
      </c>
      <c r="B66" s="18" t="s">
        <v>98</v>
      </c>
      <c r="C66" s="26">
        <v>1505877</v>
      </c>
      <c r="D66" s="19" t="s">
        <v>65</v>
      </c>
      <c r="E66" s="27" t="s">
        <v>99</v>
      </c>
      <c r="F66" s="52" t="s">
        <v>90</v>
      </c>
      <c r="G66" s="28"/>
      <c r="H66" s="29"/>
      <c r="I66" s="21">
        <v>423.72</v>
      </c>
      <c r="J66" s="22" t="s">
        <v>100</v>
      </c>
      <c r="K66" s="23">
        <v>0.22</v>
      </c>
      <c r="L66" s="90">
        <f t="shared" si="4"/>
        <v>203.81</v>
      </c>
      <c r="M66" s="91">
        <f t="shared" si="3"/>
        <v>86358.373200000002</v>
      </c>
      <c r="R66" s="138"/>
    </row>
    <row r="67" spans="1:18" ht="25.5">
      <c r="A67" s="34">
        <v>3</v>
      </c>
      <c r="B67" s="18" t="s">
        <v>101</v>
      </c>
      <c r="C67" s="26">
        <v>94962</v>
      </c>
      <c r="D67" s="19" t="s">
        <v>46</v>
      </c>
      <c r="E67" s="27" t="s">
        <v>102</v>
      </c>
      <c r="F67" s="52" t="s">
        <v>60</v>
      </c>
      <c r="G67" s="28"/>
      <c r="H67" s="29"/>
      <c r="I67" s="21">
        <v>8.1199999999999992</v>
      </c>
      <c r="J67" s="22" t="s">
        <v>103</v>
      </c>
      <c r="K67" s="23">
        <v>0.22</v>
      </c>
      <c r="L67" s="90">
        <f t="shared" si="4"/>
        <v>575.33000000000004</v>
      </c>
      <c r="M67" s="91">
        <f t="shared" si="3"/>
        <v>4671.6795999999995</v>
      </c>
      <c r="R67" s="138"/>
    </row>
    <row r="68" spans="1:18" ht="38.25">
      <c r="A68" s="56">
        <v>3</v>
      </c>
      <c r="B68" s="57" t="s">
        <v>104</v>
      </c>
      <c r="C68" s="58">
        <v>100979</v>
      </c>
      <c r="D68" s="59" t="s">
        <v>46</v>
      </c>
      <c r="E68" s="40" t="s">
        <v>105</v>
      </c>
      <c r="F68" s="59" t="s">
        <v>60</v>
      </c>
      <c r="G68" s="84" t="s">
        <v>106</v>
      </c>
      <c r="H68" s="60"/>
      <c r="I68" s="61">
        <v>14.26</v>
      </c>
      <c r="J68" s="62" t="s">
        <v>107</v>
      </c>
      <c r="K68" s="63">
        <v>0.22</v>
      </c>
      <c r="L68" s="90">
        <f t="shared" si="4"/>
        <v>8.7799999999999994</v>
      </c>
      <c r="M68" s="91">
        <f t="shared" si="3"/>
        <v>125.20279999999998</v>
      </c>
      <c r="R68" s="138"/>
    </row>
    <row r="69" spans="1:18" ht="25.5">
      <c r="A69" s="36">
        <v>3</v>
      </c>
      <c r="B69" s="37" t="s">
        <v>108</v>
      </c>
      <c r="C69" s="38">
        <v>95876</v>
      </c>
      <c r="D69" s="39" t="s">
        <v>46</v>
      </c>
      <c r="E69" s="40" t="s">
        <v>62</v>
      </c>
      <c r="F69" s="59" t="s">
        <v>63</v>
      </c>
      <c r="G69" s="85" t="s">
        <v>109</v>
      </c>
      <c r="H69" s="64">
        <v>4.5</v>
      </c>
      <c r="I69" s="41">
        <v>37.770000000000003</v>
      </c>
      <c r="J69" s="42" t="s">
        <v>64</v>
      </c>
      <c r="K69" s="43">
        <v>0.22</v>
      </c>
      <c r="L69" s="90">
        <f t="shared" si="4"/>
        <v>2.79</v>
      </c>
      <c r="M69" s="91">
        <f t="shared" si="3"/>
        <v>105.37830000000001</v>
      </c>
      <c r="R69" s="138"/>
    </row>
    <row r="70" spans="1:18" ht="25.5">
      <c r="A70" s="36">
        <v>3</v>
      </c>
      <c r="B70" s="37" t="s">
        <v>110</v>
      </c>
      <c r="C70" s="38">
        <v>95876</v>
      </c>
      <c r="D70" s="39" t="s">
        <v>46</v>
      </c>
      <c r="E70" s="40" t="s">
        <v>62</v>
      </c>
      <c r="F70" s="59" t="s">
        <v>63</v>
      </c>
      <c r="G70" s="85" t="s">
        <v>111</v>
      </c>
      <c r="H70" s="64">
        <v>3.5</v>
      </c>
      <c r="I70" s="41">
        <v>20.54</v>
      </c>
      <c r="J70" s="42" t="s">
        <v>64</v>
      </c>
      <c r="K70" s="43">
        <v>0.22</v>
      </c>
      <c r="L70" s="90">
        <f t="shared" si="4"/>
        <v>2.79</v>
      </c>
      <c r="M70" s="91">
        <f t="shared" si="3"/>
        <v>57.306599999999996</v>
      </c>
      <c r="R70" s="138"/>
    </row>
    <row r="71" spans="1:18" ht="25.5">
      <c r="A71" s="34">
        <v>3</v>
      </c>
      <c r="B71" s="18" t="s">
        <v>112</v>
      </c>
      <c r="C71" s="26">
        <v>3108015</v>
      </c>
      <c r="D71" s="19" t="s">
        <v>65</v>
      </c>
      <c r="E71" s="27" t="s">
        <v>113</v>
      </c>
      <c r="F71" s="52" t="s">
        <v>67</v>
      </c>
      <c r="G71" s="28"/>
      <c r="H71" s="29"/>
      <c r="I71" s="21">
        <v>430.12</v>
      </c>
      <c r="J71" s="22" t="s">
        <v>114</v>
      </c>
      <c r="K71" s="23">
        <v>0.22</v>
      </c>
      <c r="L71" s="90">
        <f t="shared" si="4"/>
        <v>191.37</v>
      </c>
      <c r="M71" s="91">
        <f t="shared" si="3"/>
        <v>82312.064400000003</v>
      </c>
      <c r="R71" s="138"/>
    </row>
    <row r="72" spans="1:18" ht="25.5">
      <c r="A72" s="34">
        <v>3</v>
      </c>
      <c r="B72" s="18" t="s">
        <v>115</v>
      </c>
      <c r="C72" s="26">
        <v>94972</v>
      </c>
      <c r="D72" s="19" t="s">
        <v>46</v>
      </c>
      <c r="E72" s="27" t="s">
        <v>116</v>
      </c>
      <c r="F72" s="52" t="s">
        <v>60</v>
      </c>
      <c r="G72" s="28"/>
      <c r="H72" s="29"/>
      <c r="I72" s="21">
        <v>170.15</v>
      </c>
      <c r="J72" s="22" t="s">
        <v>117</v>
      </c>
      <c r="K72" s="23">
        <v>0.22</v>
      </c>
      <c r="L72" s="90">
        <f t="shared" si="4"/>
        <v>714.77</v>
      </c>
      <c r="M72" s="91">
        <f t="shared" si="3"/>
        <v>121618.1155</v>
      </c>
      <c r="R72" s="138"/>
    </row>
    <row r="73" spans="1:18" ht="38.25">
      <c r="A73" s="56">
        <v>3</v>
      </c>
      <c r="B73" s="57" t="s">
        <v>118</v>
      </c>
      <c r="C73" s="58">
        <v>100979</v>
      </c>
      <c r="D73" s="59" t="s">
        <v>46</v>
      </c>
      <c r="E73" s="40" t="s">
        <v>105</v>
      </c>
      <c r="F73" s="59" t="s">
        <v>60</v>
      </c>
      <c r="G73" s="84" t="s">
        <v>106</v>
      </c>
      <c r="H73" s="60"/>
      <c r="I73" s="61">
        <v>277.47000000000003</v>
      </c>
      <c r="J73" s="62" t="s">
        <v>107</v>
      </c>
      <c r="K73" s="63">
        <v>0.22</v>
      </c>
      <c r="L73" s="90">
        <f t="shared" si="4"/>
        <v>8.7799999999999994</v>
      </c>
      <c r="M73" s="91">
        <f t="shared" si="3"/>
        <v>2436.1866</v>
      </c>
      <c r="R73" s="138"/>
    </row>
    <row r="74" spans="1:18" ht="25.5">
      <c r="A74" s="36">
        <v>3</v>
      </c>
      <c r="B74" s="37" t="s">
        <v>119</v>
      </c>
      <c r="C74" s="38">
        <v>95876</v>
      </c>
      <c r="D74" s="39" t="s">
        <v>46</v>
      </c>
      <c r="E74" s="40" t="s">
        <v>62</v>
      </c>
      <c r="F74" s="59" t="s">
        <v>63</v>
      </c>
      <c r="G74" s="85" t="s">
        <v>109</v>
      </c>
      <c r="H74" s="64">
        <v>4.5</v>
      </c>
      <c r="I74" s="41">
        <v>681.36</v>
      </c>
      <c r="J74" s="42" t="s">
        <v>64</v>
      </c>
      <c r="K74" s="43">
        <v>0.22</v>
      </c>
      <c r="L74" s="90">
        <f t="shared" si="4"/>
        <v>2.79</v>
      </c>
      <c r="M74" s="91">
        <f t="shared" si="3"/>
        <v>1900.9944</v>
      </c>
      <c r="R74" s="138"/>
    </row>
    <row r="75" spans="1:18" ht="25.5">
      <c r="A75" s="36">
        <v>3</v>
      </c>
      <c r="B75" s="37" t="s">
        <v>120</v>
      </c>
      <c r="C75" s="38">
        <v>95876</v>
      </c>
      <c r="D75" s="39" t="s">
        <v>46</v>
      </c>
      <c r="E75" s="40" t="s">
        <v>62</v>
      </c>
      <c r="F75" s="59" t="s">
        <v>63</v>
      </c>
      <c r="G75" s="85" t="s">
        <v>111</v>
      </c>
      <c r="H75" s="64">
        <v>3.5</v>
      </c>
      <c r="I75" s="41">
        <v>441.21</v>
      </c>
      <c r="J75" s="42" t="s">
        <v>64</v>
      </c>
      <c r="K75" s="43">
        <v>0.22</v>
      </c>
      <c r="L75" s="90">
        <f t="shared" si="4"/>
        <v>2.79</v>
      </c>
      <c r="M75" s="91">
        <f t="shared" si="3"/>
        <v>1230.9758999999999</v>
      </c>
      <c r="R75" s="138"/>
    </row>
    <row r="76" spans="1:18" ht="25.5">
      <c r="A76" s="34">
        <v>3</v>
      </c>
      <c r="B76" s="18" t="s">
        <v>121</v>
      </c>
      <c r="C76" s="26">
        <v>103673</v>
      </c>
      <c r="D76" s="19" t="s">
        <v>46</v>
      </c>
      <c r="E76" s="27" t="s">
        <v>122</v>
      </c>
      <c r="F76" s="52" t="s">
        <v>60</v>
      </c>
      <c r="G76" s="28"/>
      <c r="H76" s="29"/>
      <c r="I76" s="21">
        <v>170.15</v>
      </c>
      <c r="J76" s="22" t="s">
        <v>123</v>
      </c>
      <c r="K76" s="23">
        <v>0.22</v>
      </c>
      <c r="L76" s="90">
        <f t="shared" si="4"/>
        <v>60.45</v>
      </c>
      <c r="M76" s="91">
        <f t="shared" si="3"/>
        <v>10285.567500000001</v>
      </c>
      <c r="R76" s="138"/>
    </row>
    <row r="77" spans="1:18">
      <c r="A77" s="34">
        <v>3</v>
      </c>
      <c r="B77" s="18" t="s">
        <v>124</v>
      </c>
      <c r="C77" s="26">
        <v>96544</v>
      </c>
      <c r="D77" s="19" t="s">
        <v>46</v>
      </c>
      <c r="E77" s="20" t="s">
        <v>125</v>
      </c>
      <c r="F77" s="52" t="s">
        <v>126</v>
      </c>
      <c r="G77" s="8"/>
      <c r="H77" s="10"/>
      <c r="I77" s="21">
        <v>114</v>
      </c>
      <c r="J77" s="22" t="s">
        <v>127</v>
      </c>
      <c r="K77" s="23">
        <v>0.22</v>
      </c>
      <c r="L77" s="90">
        <f t="shared" si="4"/>
        <v>23.69</v>
      </c>
      <c r="M77" s="91">
        <f t="shared" si="3"/>
        <v>2700.6600000000003</v>
      </c>
      <c r="R77" s="138"/>
    </row>
    <row r="78" spans="1:18">
      <c r="A78" s="34">
        <v>3</v>
      </c>
      <c r="B78" s="18" t="s">
        <v>128</v>
      </c>
      <c r="C78" s="26">
        <v>96545</v>
      </c>
      <c r="D78" s="19" t="s">
        <v>46</v>
      </c>
      <c r="E78" s="20" t="s">
        <v>129</v>
      </c>
      <c r="F78" s="52" t="s">
        <v>126</v>
      </c>
      <c r="G78" s="8"/>
      <c r="H78" s="10"/>
      <c r="I78" s="21">
        <v>103</v>
      </c>
      <c r="J78" s="22" t="s">
        <v>130</v>
      </c>
      <c r="K78" s="23">
        <v>0.22</v>
      </c>
      <c r="L78" s="90">
        <f t="shared" si="4"/>
        <v>20.8</v>
      </c>
      <c r="M78" s="91">
        <f t="shared" si="3"/>
        <v>2142.4</v>
      </c>
      <c r="R78" s="138"/>
    </row>
    <row r="79" spans="1:18">
      <c r="A79" s="34">
        <v>3</v>
      </c>
      <c r="B79" s="18" t="s">
        <v>131</v>
      </c>
      <c r="C79" s="26">
        <v>96546</v>
      </c>
      <c r="D79" s="19" t="s">
        <v>46</v>
      </c>
      <c r="E79" s="20" t="s">
        <v>132</v>
      </c>
      <c r="F79" s="52" t="s">
        <v>126</v>
      </c>
      <c r="G79" s="8"/>
      <c r="H79" s="10"/>
      <c r="I79" s="65">
        <v>4431</v>
      </c>
      <c r="J79" s="22" t="s">
        <v>133</v>
      </c>
      <c r="K79" s="23">
        <v>0.22</v>
      </c>
      <c r="L79" s="90">
        <f t="shared" si="4"/>
        <v>17.89</v>
      </c>
      <c r="M79" s="91">
        <f t="shared" si="3"/>
        <v>79270.59</v>
      </c>
      <c r="R79" s="138"/>
    </row>
    <row r="80" spans="1:18" ht="25.5">
      <c r="A80" s="34">
        <v>3</v>
      </c>
      <c r="B80" s="18" t="s">
        <v>134</v>
      </c>
      <c r="C80" s="26">
        <v>104920</v>
      </c>
      <c r="D80" s="19" t="s">
        <v>46</v>
      </c>
      <c r="E80" s="27" t="s">
        <v>135</v>
      </c>
      <c r="F80" s="52" t="s">
        <v>126</v>
      </c>
      <c r="G80" s="28"/>
      <c r="H80" s="29"/>
      <c r="I80" s="65">
        <v>1817</v>
      </c>
      <c r="J80" s="22" t="s">
        <v>136</v>
      </c>
      <c r="K80" s="23">
        <v>0.22</v>
      </c>
      <c r="L80" s="90">
        <f t="shared" si="4"/>
        <v>13.42</v>
      </c>
      <c r="M80" s="91">
        <f t="shared" si="3"/>
        <v>24384.14</v>
      </c>
      <c r="R80" s="138"/>
    </row>
    <row r="81" spans="1:18" ht="25.5">
      <c r="A81" s="34">
        <v>3</v>
      </c>
      <c r="B81" s="18" t="s">
        <v>137</v>
      </c>
      <c r="C81" s="26">
        <v>104921</v>
      </c>
      <c r="D81" s="19" t="s">
        <v>46</v>
      </c>
      <c r="E81" s="27" t="s">
        <v>138</v>
      </c>
      <c r="F81" s="52" t="s">
        <v>126</v>
      </c>
      <c r="G81" s="28"/>
      <c r="H81" s="29"/>
      <c r="I81" s="65">
        <v>3445</v>
      </c>
      <c r="J81" s="22" t="s">
        <v>139</v>
      </c>
      <c r="K81" s="23">
        <v>0.22</v>
      </c>
      <c r="L81" s="90">
        <f t="shared" si="4"/>
        <v>12.43</v>
      </c>
      <c r="M81" s="91">
        <f t="shared" si="3"/>
        <v>42821.35</v>
      </c>
      <c r="R81" s="138"/>
    </row>
    <row r="82" spans="1:18" ht="25.5">
      <c r="A82" s="34">
        <v>3</v>
      </c>
      <c r="B82" s="18" t="s">
        <v>140</v>
      </c>
      <c r="C82" s="26">
        <v>104922</v>
      </c>
      <c r="D82" s="19" t="s">
        <v>46</v>
      </c>
      <c r="E82" s="27" t="s">
        <v>141</v>
      </c>
      <c r="F82" s="52" t="s">
        <v>126</v>
      </c>
      <c r="G82" s="28"/>
      <c r="H82" s="29"/>
      <c r="I82" s="21">
        <v>168</v>
      </c>
      <c r="J82" s="22" t="s">
        <v>142</v>
      </c>
      <c r="K82" s="23">
        <v>0.22</v>
      </c>
      <c r="L82" s="90">
        <f t="shared" si="4"/>
        <v>13.43</v>
      </c>
      <c r="M82" s="91">
        <f t="shared" si="3"/>
        <v>2256.2399999999998</v>
      </c>
      <c r="R82" s="138"/>
    </row>
    <row r="83" spans="1:18">
      <c r="A83" s="34">
        <v>3</v>
      </c>
      <c r="B83" s="18" t="s">
        <v>143</v>
      </c>
      <c r="C83" s="26">
        <v>104915</v>
      </c>
      <c r="D83" s="19" t="s">
        <v>46</v>
      </c>
      <c r="E83" s="20" t="s">
        <v>144</v>
      </c>
      <c r="F83" s="52" t="s">
        <v>126</v>
      </c>
      <c r="G83" s="28"/>
      <c r="H83" s="98"/>
      <c r="I83" s="65">
        <v>1650</v>
      </c>
      <c r="J83" s="22" t="s">
        <v>145</v>
      </c>
      <c r="K83" s="23">
        <v>0.22</v>
      </c>
      <c r="L83" s="90">
        <f t="shared" si="4"/>
        <v>11.91</v>
      </c>
      <c r="M83" s="91">
        <f t="shared" si="3"/>
        <v>19651.5</v>
      </c>
      <c r="R83" s="138"/>
    </row>
    <row r="84" spans="1:18" ht="25.5">
      <c r="B84" s="66" t="s">
        <v>146</v>
      </c>
      <c r="C84" s="26">
        <v>307732</v>
      </c>
      <c r="D84" s="19" t="s">
        <v>65</v>
      </c>
      <c r="E84" s="27" t="s">
        <v>147</v>
      </c>
      <c r="F84" s="52" t="s">
        <v>148</v>
      </c>
      <c r="G84" s="29"/>
      <c r="H84" s="100"/>
      <c r="I84" s="94">
        <v>126</v>
      </c>
      <c r="J84" s="22" t="s">
        <v>149</v>
      </c>
      <c r="K84" s="23">
        <v>0.22</v>
      </c>
      <c r="L84" s="90">
        <f t="shared" si="4"/>
        <v>146.16999999999999</v>
      </c>
      <c r="M84" s="91">
        <f t="shared" si="3"/>
        <v>18417.419999999998</v>
      </c>
      <c r="R84" s="138"/>
    </row>
    <row r="85" spans="1:18">
      <c r="B85" s="66" t="s">
        <v>150</v>
      </c>
      <c r="C85" s="26">
        <v>2108169</v>
      </c>
      <c r="D85" s="19" t="s">
        <v>65</v>
      </c>
      <c r="E85" s="20" t="s">
        <v>151</v>
      </c>
      <c r="F85" s="52" t="s">
        <v>90</v>
      </c>
      <c r="G85" s="29"/>
      <c r="H85" s="100"/>
      <c r="I85" s="94">
        <v>354.96</v>
      </c>
      <c r="J85" s="22" t="s">
        <v>152</v>
      </c>
      <c r="K85" s="23">
        <v>0.22</v>
      </c>
      <c r="L85" s="90">
        <f t="shared" si="4"/>
        <v>64.459999999999994</v>
      </c>
      <c r="M85" s="91">
        <f t="shared" si="3"/>
        <v>22880.721599999997</v>
      </c>
      <c r="R85" s="138"/>
    </row>
    <row r="86" spans="1:18" ht="25.5">
      <c r="B86" s="66" t="s">
        <v>153</v>
      </c>
      <c r="C86" s="26">
        <v>1513940</v>
      </c>
      <c r="D86" s="19" t="s">
        <v>65</v>
      </c>
      <c r="E86" s="27" t="s">
        <v>154</v>
      </c>
      <c r="F86" s="52" t="s">
        <v>90</v>
      </c>
      <c r="G86" s="29"/>
      <c r="H86" s="100"/>
      <c r="I86" s="94">
        <v>216</v>
      </c>
      <c r="J86" s="22" t="s">
        <v>155</v>
      </c>
      <c r="K86" s="23">
        <v>0.22</v>
      </c>
      <c r="L86" s="90">
        <f t="shared" si="4"/>
        <v>461.82</v>
      </c>
      <c r="M86" s="91">
        <f t="shared" si="3"/>
        <v>99753.12</v>
      </c>
      <c r="R86" s="138"/>
    </row>
    <row r="87" spans="1:18">
      <c r="B87" s="10"/>
      <c r="C87" s="10"/>
      <c r="D87" s="10"/>
      <c r="E87" s="102" t="s">
        <v>291</v>
      </c>
      <c r="F87" s="106"/>
      <c r="G87" s="10"/>
      <c r="H87" s="100"/>
      <c r="I87" s="9"/>
      <c r="J87" s="10"/>
      <c r="K87" s="10"/>
      <c r="L87" s="10"/>
      <c r="M87" s="103">
        <f>SUM(M62:M86)</f>
        <v>950066.60900000005</v>
      </c>
      <c r="R87" s="138"/>
    </row>
    <row r="88" spans="1:18">
      <c r="B88" s="67"/>
      <c r="C88" s="67"/>
      <c r="D88" s="67"/>
      <c r="E88" s="67"/>
      <c r="F88" s="110"/>
      <c r="G88" s="67"/>
      <c r="H88" s="73"/>
      <c r="I88" s="73"/>
      <c r="J88" s="67"/>
      <c r="K88" s="67"/>
      <c r="L88" s="67"/>
      <c r="M88" s="67"/>
      <c r="R88" s="138"/>
    </row>
    <row r="89" spans="1:18">
      <c r="B89" s="68" t="s">
        <v>156</v>
      </c>
      <c r="C89" s="10"/>
      <c r="D89" s="10"/>
      <c r="E89" s="45" t="s">
        <v>157</v>
      </c>
      <c r="F89" s="106"/>
      <c r="G89" s="10"/>
      <c r="H89" s="100"/>
      <c r="I89" s="9"/>
      <c r="J89" s="10"/>
      <c r="K89" s="10"/>
      <c r="L89" s="10"/>
      <c r="M89" s="10"/>
      <c r="R89" s="138"/>
    </row>
    <row r="90" spans="1:18" ht="25.5">
      <c r="B90" s="66" t="s">
        <v>158</v>
      </c>
      <c r="C90" s="26">
        <v>3108015</v>
      </c>
      <c r="D90" s="19" t="s">
        <v>65</v>
      </c>
      <c r="E90" s="27" t="s">
        <v>113</v>
      </c>
      <c r="F90" s="52" t="s">
        <v>67</v>
      </c>
      <c r="G90" s="29"/>
      <c r="H90" s="100"/>
      <c r="I90" s="94">
        <v>619.29999999999995</v>
      </c>
      <c r="J90" s="22" t="s">
        <v>114</v>
      </c>
      <c r="K90" s="23">
        <v>0.22</v>
      </c>
      <c r="L90" s="90">
        <f t="shared" ref="L90:L129" si="5">ROUND((J90+(J90*K90)),2)</f>
        <v>191.37</v>
      </c>
      <c r="M90" s="91">
        <f t="shared" ref="M90:M103" si="6">L90*I90</f>
        <v>118515.44099999999</v>
      </c>
      <c r="R90" s="138"/>
    </row>
    <row r="91" spans="1:18" ht="25.5">
      <c r="B91" s="66" t="s">
        <v>159</v>
      </c>
      <c r="C91" s="26">
        <v>94972</v>
      </c>
      <c r="D91" s="19" t="s">
        <v>46</v>
      </c>
      <c r="E91" s="27" t="s">
        <v>116</v>
      </c>
      <c r="F91" s="52" t="s">
        <v>60</v>
      </c>
      <c r="G91" s="29"/>
      <c r="H91" s="100"/>
      <c r="I91" s="94">
        <v>218.35</v>
      </c>
      <c r="J91" s="22" t="s">
        <v>117</v>
      </c>
      <c r="K91" s="23">
        <v>0.22</v>
      </c>
      <c r="L91" s="90">
        <f t="shared" si="5"/>
        <v>714.77</v>
      </c>
      <c r="M91" s="91">
        <f t="shared" si="6"/>
        <v>156070.0295</v>
      </c>
      <c r="R91" s="138"/>
    </row>
    <row r="92" spans="1:18" ht="38.25">
      <c r="B92" s="69" t="s">
        <v>160</v>
      </c>
      <c r="C92" s="58">
        <v>100979</v>
      </c>
      <c r="D92" s="59" t="s">
        <v>46</v>
      </c>
      <c r="E92" s="40" t="s">
        <v>105</v>
      </c>
      <c r="F92" s="59" t="s">
        <v>60</v>
      </c>
      <c r="G92" s="59" t="s">
        <v>106</v>
      </c>
      <c r="H92" s="60"/>
      <c r="I92" s="95">
        <v>356.07</v>
      </c>
      <c r="J92" s="62" t="s">
        <v>107</v>
      </c>
      <c r="K92" s="63">
        <v>0.22</v>
      </c>
      <c r="L92" s="90">
        <f t="shared" si="5"/>
        <v>8.7799999999999994</v>
      </c>
      <c r="M92" s="91">
        <f t="shared" si="6"/>
        <v>3126.2945999999997</v>
      </c>
      <c r="R92" s="138"/>
    </row>
    <row r="93" spans="1:18" ht="25.5">
      <c r="B93" s="70" t="s">
        <v>161</v>
      </c>
      <c r="C93" s="38">
        <v>95876</v>
      </c>
      <c r="D93" s="39" t="s">
        <v>46</v>
      </c>
      <c r="E93" s="40" t="s">
        <v>62</v>
      </c>
      <c r="F93" s="59" t="s">
        <v>63</v>
      </c>
      <c r="G93" s="39" t="s">
        <v>109</v>
      </c>
      <c r="H93" s="101">
        <v>4.5</v>
      </c>
      <c r="I93" s="96">
        <v>874.37</v>
      </c>
      <c r="J93" s="42" t="s">
        <v>64</v>
      </c>
      <c r="K93" s="43">
        <v>0.22</v>
      </c>
      <c r="L93" s="90">
        <f t="shared" si="5"/>
        <v>2.79</v>
      </c>
      <c r="M93" s="91">
        <f t="shared" si="6"/>
        <v>2439.4922999999999</v>
      </c>
      <c r="R93" s="138"/>
    </row>
    <row r="94" spans="1:18" ht="25.5">
      <c r="B94" s="70" t="s">
        <v>162</v>
      </c>
      <c r="C94" s="38">
        <v>95876</v>
      </c>
      <c r="D94" s="39" t="s">
        <v>46</v>
      </c>
      <c r="E94" s="40" t="s">
        <v>62</v>
      </c>
      <c r="F94" s="59" t="s">
        <v>63</v>
      </c>
      <c r="G94" s="39" t="s">
        <v>111</v>
      </c>
      <c r="H94" s="101">
        <v>3.5</v>
      </c>
      <c r="I94" s="96">
        <v>566.20000000000005</v>
      </c>
      <c r="J94" s="42" t="s">
        <v>64</v>
      </c>
      <c r="K94" s="43">
        <v>0.22</v>
      </c>
      <c r="L94" s="90">
        <f t="shared" si="5"/>
        <v>2.79</v>
      </c>
      <c r="M94" s="91">
        <f t="shared" si="6"/>
        <v>1579.6980000000001</v>
      </c>
      <c r="R94" s="138"/>
    </row>
    <row r="95" spans="1:18" ht="25.5">
      <c r="B95" s="66" t="s">
        <v>163</v>
      </c>
      <c r="C95" s="26">
        <v>103673</v>
      </c>
      <c r="D95" s="19" t="s">
        <v>46</v>
      </c>
      <c r="E95" s="27" t="s">
        <v>122</v>
      </c>
      <c r="F95" s="52" t="s">
        <v>60</v>
      </c>
      <c r="G95" s="29"/>
      <c r="H95" s="100"/>
      <c r="I95" s="94">
        <v>218.35</v>
      </c>
      <c r="J95" s="22" t="s">
        <v>123</v>
      </c>
      <c r="K95" s="23">
        <v>0.22</v>
      </c>
      <c r="L95" s="90">
        <f t="shared" si="5"/>
        <v>60.45</v>
      </c>
      <c r="M95" s="91">
        <f t="shared" si="6"/>
        <v>13199.2575</v>
      </c>
      <c r="R95" s="138"/>
    </row>
    <row r="96" spans="1:18" ht="25.5">
      <c r="B96" s="66" t="s">
        <v>164</v>
      </c>
      <c r="C96" s="26">
        <v>92760</v>
      </c>
      <c r="D96" s="19" t="s">
        <v>46</v>
      </c>
      <c r="E96" s="27" t="s">
        <v>165</v>
      </c>
      <c r="F96" s="52" t="s">
        <v>126</v>
      </c>
      <c r="G96" s="29"/>
      <c r="H96" s="100"/>
      <c r="I96" s="94">
        <v>791</v>
      </c>
      <c r="J96" s="22" t="s">
        <v>166</v>
      </c>
      <c r="K96" s="23">
        <v>0.22</v>
      </c>
      <c r="L96" s="90">
        <f t="shared" si="5"/>
        <v>16.68</v>
      </c>
      <c r="M96" s="91">
        <f t="shared" si="6"/>
        <v>13193.88</v>
      </c>
      <c r="R96" s="138"/>
    </row>
    <row r="97" spans="2:18" ht="25.5">
      <c r="B97" s="66" t="s">
        <v>167</v>
      </c>
      <c r="C97" s="26">
        <v>92761</v>
      </c>
      <c r="D97" s="19" t="s">
        <v>46</v>
      </c>
      <c r="E97" s="27" t="s">
        <v>168</v>
      </c>
      <c r="F97" s="52" t="s">
        <v>126</v>
      </c>
      <c r="G97" s="29"/>
      <c r="H97" s="100"/>
      <c r="I97" s="97">
        <v>2116</v>
      </c>
      <c r="J97" s="22" t="s">
        <v>169</v>
      </c>
      <c r="K97" s="23">
        <v>0.22</v>
      </c>
      <c r="L97" s="90">
        <f t="shared" si="5"/>
        <v>15.23</v>
      </c>
      <c r="M97" s="91">
        <f t="shared" si="6"/>
        <v>32226.68</v>
      </c>
      <c r="R97" s="138"/>
    </row>
    <row r="98" spans="2:18" ht="25.5">
      <c r="B98" s="66" t="s">
        <v>170</v>
      </c>
      <c r="C98" s="26">
        <v>92762</v>
      </c>
      <c r="D98" s="19" t="s">
        <v>46</v>
      </c>
      <c r="E98" s="27" t="s">
        <v>171</v>
      </c>
      <c r="F98" s="52" t="s">
        <v>126</v>
      </c>
      <c r="G98" s="29"/>
      <c r="H98" s="100"/>
      <c r="I98" s="97">
        <v>5300</v>
      </c>
      <c r="J98" s="22" t="s">
        <v>172</v>
      </c>
      <c r="K98" s="23">
        <v>0.22</v>
      </c>
      <c r="L98" s="90">
        <f t="shared" si="5"/>
        <v>13.4</v>
      </c>
      <c r="M98" s="91">
        <f t="shared" si="6"/>
        <v>71020</v>
      </c>
      <c r="R98" s="138"/>
    </row>
    <row r="99" spans="2:18" ht="25.5">
      <c r="B99" s="66" t="s">
        <v>173</v>
      </c>
      <c r="C99" s="26">
        <v>92763</v>
      </c>
      <c r="D99" s="19" t="s">
        <v>46</v>
      </c>
      <c r="E99" s="27" t="s">
        <v>174</v>
      </c>
      <c r="F99" s="52" t="s">
        <v>126</v>
      </c>
      <c r="G99" s="29"/>
      <c r="H99" s="100"/>
      <c r="I99" s="97">
        <v>5028</v>
      </c>
      <c r="J99" s="22" t="s">
        <v>175</v>
      </c>
      <c r="K99" s="23">
        <v>0.22</v>
      </c>
      <c r="L99" s="90">
        <f t="shared" si="5"/>
        <v>11.11</v>
      </c>
      <c r="M99" s="91">
        <f t="shared" si="6"/>
        <v>55861.079999999994</v>
      </c>
      <c r="R99" s="138"/>
    </row>
    <row r="100" spans="2:18" ht="25.5">
      <c r="B100" s="66" t="s">
        <v>176</v>
      </c>
      <c r="C100" s="26">
        <v>92764</v>
      </c>
      <c r="D100" s="19" t="s">
        <v>46</v>
      </c>
      <c r="E100" s="27" t="s">
        <v>177</v>
      </c>
      <c r="F100" s="52" t="s">
        <v>126</v>
      </c>
      <c r="G100" s="29"/>
      <c r="H100" s="100"/>
      <c r="I100" s="94">
        <v>560</v>
      </c>
      <c r="J100" s="22" t="s">
        <v>178</v>
      </c>
      <c r="K100" s="23">
        <v>0.22</v>
      </c>
      <c r="L100" s="90">
        <f t="shared" si="5"/>
        <v>10.65</v>
      </c>
      <c r="M100" s="91">
        <f t="shared" si="6"/>
        <v>5964</v>
      </c>
      <c r="R100" s="138"/>
    </row>
    <row r="101" spans="2:18" ht="25.5">
      <c r="B101" s="66" t="s">
        <v>179</v>
      </c>
      <c r="C101" s="19" t="s">
        <v>180</v>
      </c>
      <c r="D101" s="19" t="s">
        <v>181</v>
      </c>
      <c r="E101" s="27" t="s">
        <v>182</v>
      </c>
      <c r="F101" s="52" t="s">
        <v>126</v>
      </c>
      <c r="G101" s="29"/>
      <c r="H101" s="100"/>
      <c r="I101" s="94">
        <v>37</v>
      </c>
      <c r="J101" s="22" t="s">
        <v>183</v>
      </c>
      <c r="K101" s="23">
        <v>0.22</v>
      </c>
      <c r="L101" s="90">
        <f t="shared" si="5"/>
        <v>66.58</v>
      </c>
      <c r="M101" s="91">
        <f t="shared" si="6"/>
        <v>2463.46</v>
      </c>
      <c r="R101" s="138"/>
    </row>
    <row r="102" spans="2:18">
      <c r="B102" s="66" t="s">
        <v>184</v>
      </c>
      <c r="C102" s="26">
        <v>3806426</v>
      </c>
      <c r="D102" s="19" t="s">
        <v>65</v>
      </c>
      <c r="E102" s="20" t="s">
        <v>185</v>
      </c>
      <c r="F102" s="52" t="s">
        <v>74</v>
      </c>
      <c r="G102" s="10"/>
      <c r="H102" s="100"/>
      <c r="I102" s="94">
        <v>41.62</v>
      </c>
      <c r="J102" s="22" t="s">
        <v>186</v>
      </c>
      <c r="K102" s="23">
        <v>0.22</v>
      </c>
      <c r="L102" s="90">
        <f t="shared" si="5"/>
        <v>72.97</v>
      </c>
      <c r="M102" s="91">
        <f t="shared" si="6"/>
        <v>3037.0113999999999</v>
      </c>
      <c r="R102" s="138"/>
    </row>
    <row r="103" spans="2:18">
      <c r="B103" s="66" t="s">
        <v>187</v>
      </c>
      <c r="C103" s="26">
        <v>2108169</v>
      </c>
      <c r="D103" s="19" t="s">
        <v>65</v>
      </c>
      <c r="E103" s="20" t="s">
        <v>151</v>
      </c>
      <c r="F103" s="52" t="s">
        <v>90</v>
      </c>
      <c r="G103" s="29"/>
      <c r="H103" s="100"/>
      <c r="I103" s="94">
        <v>145.19999999999999</v>
      </c>
      <c r="J103" s="22" t="s">
        <v>152</v>
      </c>
      <c r="K103" s="23">
        <v>0.22</v>
      </c>
      <c r="L103" s="90">
        <f t="shared" si="5"/>
        <v>64.459999999999994</v>
      </c>
      <c r="M103" s="91">
        <f t="shared" si="6"/>
        <v>9359.5919999999987</v>
      </c>
      <c r="R103" s="138"/>
    </row>
    <row r="104" spans="2:18">
      <c r="B104" s="10"/>
      <c r="C104" s="10"/>
      <c r="D104" s="10"/>
      <c r="E104" s="10"/>
      <c r="F104" s="106"/>
      <c r="G104" s="10"/>
      <c r="H104" s="100"/>
      <c r="I104" s="9"/>
      <c r="J104" s="10"/>
      <c r="K104" s="10"/>
      <c r="L104" s="90"/>
      <c r="M104" s="10"/>
      <c r="R104" s="138"/>
    </row>
    <row r="105" spans="2:18">
      <c r="B105" s="68" t="s">
        <v>188</v>
      </c>
      <c r="C105" s="10"/>
      <c r="D105" s="10"/>
      <c r="E105" s="45" t="s">
        <v>189</v>
      </c>
      <c r="F105" s="106"/>
      <c r="G105" s="10"/>
      <c r="H105" s="100"/>
      <c r="I105" s="9"/>
      <c r="J105" s="10"/>
      <c r="K105" s="10"/>
      <c r="L105" s="90"/>
      <c r="M105" s="10"/>
      <c r="R105" s="138"/>
    </row>
    <row r="106" spans="2:18" ht="25.5">
      <c r="B106" s="66" t="s">
        <v>190</v>
      </c>
      <c r="C106" s="26">
        <v>3108015</v>
      </c>
      <c r="D106" s="19" t="s">
        <v>65</v>
      </c>
      <c r="E106" s="27" t="s">
        <v>113</v>
      </c>
      <c r="F106" s="52" t="s">
        <v>67</v>
      </c>
      <c r="G106" s="29"/>
      <c r="H106" s="100"/>
      <c r="I106" s="94">
        <v>742.82</v>
      </c>
      <c r="J106" s="22" t="s">
        <v>114</v>
      </c>
      <c r="K106" s="23">
        <v>0.22</v>
      </c>
      <c r="L106" s="90">
        <f t="shared" si="5"/>
        <v>191.37</v>
      </c>
      <c r="M106" s="91">
        <f t="shared" ref="M106:M116" si="7">L106*I106</f>
        <v>142153.46340000001</v>
      </c>
      <c r="R106" s="138"/>
    </row>
    <row r="107" spans="2:18" ht="25.5">
      <c r="B107" s="66" t="s">
        <v>191</v>
      </c>
      <c r="C107" s="26">
        <v>34496</v>
      </c>
      <c r="D107" s="19" t="s">
        <v>192</v>
      </c>
      <c r="E107" s="27" t="s">
        <v>193</v>
      </c>
      <c r="F107" s="52" t="s">
        <v>60</v>
      </c>
      <c r="G107" s="29"/>
      <c r="H107" s="100"/>
      <c r="I107" s="94">
        <v>137.38</v>
      </c>
      <c r="J107" s="22" t="s">
        <v>194</v>
      </c>
      <c r="K107" s="23">
        <v>0.15279999999999999</v>
      </c>
      <c r="L107" s="90">
        <f t="shared" si="5"/>
        <v>770.06</v>
      </c>
      <c r="M107" s="91">
        <f t="shared" si="7"/>
        <v>105790.84279999998</v>
      </c>
      <c r="R107" s="138"/>
    </row>
    <row r="108" spans="2:18" ht="25.5">
      <c r="B108" s="66" t="s">
        <v>195</v>
      </c>
      <c r="C108" s="26">
        <v>103673</v>
      </c>
      <c r="D108" s="19" t="s">
        <v>46</v>
      </c>
      <c r="E108" s="27" t="s">
        <v>122</v>
      </c>
      <c r="F108" s="52" t="s">
        <v>60</v>
      </c>
      <c r="G108" s="29"/>
      <c r="H108" s="100"/>
      <c r="I108" s="94">
        <v>137.38</v>
      </c>
      <c r="J108" s="22" t="s">
        <v>123</v>
      </c>
      <c r="K108" s="23">
        <v>0.22</v>
      </c>
      <c r="L108" s="90">
        <f t="shared" si="5"/>
        <v>60.45</v>
      </c>
      <c r="M108" s="91">
        <f t="shared" si="7"/>
        <v>8304.621000000001</v>
      </c>
      <c r="R108" s="138"/>
    </row>
    <row r="109" spans="2:18" ht="25.5">
      <c r="B109" s="66" t="s">
        <v>196</v>
      </c>
      <c r="C109" s="26">
        <v>92761</v>
      </c>
      <c r="D109" s="19" t="s">
        <v>46</v>
      </c>
      <c r="E109" s="27" t="s">
        <v>168</v>
      </c>
      <c r="F109" s="52" t="s">
        <v>126</v>
      </c>
      <c r="G109" s="29"/>
      <c r="H109" s="100"/>
      <c r="I109" s="97">
        <v>6503</v>
      </c>
      <c r="J109" s="22" t="s">
        <v>169</v>
      </c>
      <c r="K109" s="23">
        <v>0.22</v>
      </c>
      <c r="L109" s="90">
        <f t="shared" si="5"/>
        <v>15.23</v>
      </c>
      <c r="M109" s="91">
        <f t="shared" si="7"/>
        <v>99040.69</v>
      </c>
      <c r="R109" s="138"/>
    </row>
    <row r="110" spans="2:18" ht="25.5">
      <c r="B110" s="66" t="s">
        <v>197</v>
      </c>
      <c r="C110" s="26">
        <v>92762</v>
      </c>
      <c r="D110" s="19" t="s">
        <v>46</v>
      </c>
      <c r="E110" s="27" t="s">
        <v>171</v>
      </c>
      <c r="F110" s="52" t="s">
        <v>126</v>
      </c>
      <c r="G110" s="29"/>
      <c r="H110" s="100"/>
      <c r="I110" s="97">
        <v>5154</v>
      </c>
      <c r="J110" s="22" t="s">
        <v>172</v>
      </c>
      <c r="K110" s="23">
        <v>0.22</v>
      </c>
      <c r="L110" s="90">
        <f t="shared" si="5"/>
        <v>13.4</v>
      </c>
      <c r="M110" s="91">
        <f t="shared" si="7"/>
        <v>69063.600000000006</v>
      </c>
      <c r="R110" s="138"/>
    </row>
    <row r="111" spans="2:18" ht="25.5">
      <c r="B111" s="66" t="s">
        <v>198</v>
      </c>
      <c r="C111" s="26">
        <v>92763</v>
      </c>
      <c r="D111" s="19" t="s">
        <v>46</v>
      </c>
      <c r="E111" s="27" t="s">
        <v>174</v>
      </c>
      <c r="F111" s="52" t="s">
        <v>126</v>
      </c>
      <c r="G111" s="29"/>
      <c r="H111" s="100"/>
      <c r="I111" s="97">
        <v>1904</v>
      </c>
      <c r="J111" s="22" t="s">
        <v>175</v>
      </c>
      <c r="K111" s="23">
        <v>0.22</v>
      </c>
      <c r="L111" s="90">
        <f t="shared" si="5"/>
        <v>11.11</v>
      </c>
      <c r="M111" s="91">
        <f t="shared" si="7"/>
        <v>21153.439999999999</v>
      </c>
      <c r="R111" s="138"/>
    </row>
    <row r="112" spans="2:18" ht="25.5">
      <c r="B112" s="66" t="s">
        <v>199</v>
      </c>
      <c r="C112" s="26">
        <v>92764</v>
      </c>
      <c r="D112" s="19" t="s">
        <v>46</v>
      </c>
      <c r="E112" s="27" t="s">
        <v>177</v>
      </c>
      <c r="F112" s="52" t="s">
        <v>126</v>
      </c>
      <c r="G112" s="29"/>
      <c r="H112" s="100"/>
      <c r="I112" s="97">
        <v>2815</v>
      </c>
      <c r="J112" s="22" t="s">
        <v>178</v>
      </c>
      <c r="K112" s="23">
        <v>0.22</v>
      </c>
      <c r="L112" s="90">
        <f t="shared" si="5"/>
        <v>10.65</v>
      </c>
      <c r="M112" s="91">
        <f t="shared" si="7"/>
        <v>29979.75</v>
      </c>
      <c r="R112" s="138"/>
    </row>
    <row r="113" spans="2:18">
      <c r="B113" s="66" t="s">
        <v>200</v>
      </c>
      <c r="C113" s="26">
        <v>4507956</v>
      </c>
      <c r="D113" s="19" t="s">
        <v>65</v>
      </c>
      <c r="E113" s="20" t="s">
        <v>201</v>
      </c>
      <c r="F113" s="52" t="s">
        <v>126</v>
      </c>
      <c r="G113" s="10"/>
      <c r="H113" s="100"/>
      <c r="I113" s="97">
        <v>4590</v>
      </c>
      <c r="J113" s="22" t="s">
        <v>202</v>
      </c>
      <c r="K113" s="23">
        <v>0.22</v>
      </c>
      <c r="L113" s="90">
        <f t="shared" si="5"/>
        <v>12.94</v>
      </c>
      <c r="M113" s="91">
        <f t="shared" si="7"/>
        <v>59394.6</v>
      </c>
      <c r="R113" s="138"/>
    </row>
    <row r="114" spans="2:18" ht="25.5">
      <c r="B114" s="66" t="s">
        <v>203</v>
      </c>
      <c r="C114" s="26">
        <v>4507773</v>
      </c>
      <c r="D114" s="19" t="s">
        <v>65</v>
      </c>
      <c r="E114" s="27" t="s">
        <v>204</v>
      </c>
      <c r="F114" s="52" t="s">
        <v>205</v>
      </c>
      <c r="G114" s="29"/>
      <c r="H114" s="100"/>
      <c r="I114" s="94">
        <v>60</v>
      </c>
      <c r="J114" s="22" t="s">
        <v>206</v>
      </c>
      <c r="K114" s="23">
        <v>0.22</v>
      </c>
      <c r="L114" s="90">
        <f t="shared" si="5"/>
        <v>969.72</v>
      </c>
      <c r="M114" s="91">
        <f t="shared" si="7"/>
        <v>58183.200000000004</v>
      </c>
      <c r="R114" s="138"/>
    </row>
    <row r="115" spans="2:18" ht="25.5">
      <c r="B115" s="66" t="s">
        <v>207</v>
      </c>
      <c r="C115" s="26">
        <v>4507834</v>
      </c>
      <c r="D115" s="19" t="s">
        <v>65</v>
      </c>
      <c r="E115" s="27" t="s">
        <v>208</v>
      </c>
      <c r="F115" s="52" t="s">
        <v>86</v>
      </c>
      <c r="G115" s="29"/>
      <c r="H115" s="100"/>
      <c r="I115" s="94">
        <v>583.5</v>
      </c>
      <c r="J115" s="22" t="s">
        <v>209</v>
      </c>
      <c r="K115" s="23">
        <v>0.22</v>
      </c>
      <c r="L115" s="90">
        <f t="shared" si="5"/>
        <v>45.99</v>
      </c>
      <c r="M115" s="91">
        <f t="shared" si="7"/>
        <v>26835.165000000001</v>
      </c>
      <c r="R115" s="138"/>
    </row>
    <row r="116" spans="2:18">
      <c r="B116" s="66" t="s">
        <v>210</v>
      </c>
      <c r="C116" s="26">
        <v>3806421</v>
      </c>
      <c r="D116" s="19" t="s">
        <v>65</v>
      </c>
      <c r="E116" s="20" t="s">
        <v>211</v>
      </c>
      <c r="F116" s="52" t="s">
        <v>205</v>
      </c>
      <c r="G116" s="10"/>
      <c r="H116" s="100"/>
      <c r="I116" s="94">
        <v>10</v>
      </c>
      <c r="J116" s="22" t="s">
        <v>212</v>
      </c>
      <c r="K116" s="23">
        <v>0.22</v>
      </c>
      <c r="L116" s="90">
        <f t="shared" si="5"/>
        <v>7167.33</v>
      </c>
      <c r="M116" s="91">
        <f t="shared" si="7"/>
        <v>71673.3</v>
      </c>
      <c r="R116" s="138"/>
    </row>
    <row r="117" spans="2:18">
      <c r="B117" s="10"/>
      <c r="C117" s="10"/>
      <c r="D117" s="10"/>
      <c r="E117" s="10"/>
      <c r="F117" s="106"/>
      <c r="G117" s="10"/>
      <c r="H117" s="100"/>
      <c r="I117" s="9"/>
      <c r="J117" s="10"/>
      <c r="K117" s="10"/>
      <c r="L117" s="90"/>
      <c r="M117" s="10"/>
      <c r="R117" s="138"/>
    </row>
    <row r="118" spans="2:18">
      <c r="B118" s="68" t="s">
        <v>213</v>
      </c>
      <c r="C118" s="10"/>
      <c r="D118" s="10"/>
      <c r="E118" s="45" t="s">
        <v>214</v>
      </c>
      <c r="F118" s="106"/>
      <c r="G118" s="10"/>
      <c r="H118" s="100"/>
      <c r="I118" s="9"/>
      <c r="J118" s="10"/>
      <c r="K118" s="10"/>
      <c r="L118" s="90"/>
      <c r="M118" s="10"/>
      <c r="R118" s="138"/>
    </row>
    <row r="119" spans="2:18" ht="25.5">
      <c r="B119" s="66" t="s">
        <v>215</v>
      </c>
      <c r="C119" s="26">
        <v>3108015</v>
      </c>
      <c r="D119" s="19" t="s">
        <v>65</v>
      </c>
      <c r="E119" s="27" t="s">
        <v>113</v>
      </c>
      <c r="F119" s="52" t="s">
        <v>67</v>
      </c>
      <c r="G119" s="29"/>
      <c r="H119" s="100"/>
      <c r="I119" s="94">
        <v>487.66</v>
      </c>
      <c r="J119" s="22" t="s">
        <v>114</v>
      </c>
      <c r="K119" s="23">
        <v>0.22</v>
      </c>
      <c r="L119" s="90">
        <f t="shared" si="5"/>
        <v>191.37</v>
      </c>
      <c r="M119" s="91">
        <f t="shared" ref="M119:M129" si="8">L119*I119</f>
        <v>93323.494200000001</v>
      </c>
      <c r="R119" s="138"/>
    </row>
    <row r="120" spans="2:18" ht="25.5">
      <c r="B120" s="66" t="s">
        <v>216</v>
      </c>
      <c r="C120" s="26">
        <v>34496</v>
      </c>
      <c r="D120" s="19" t="s">
        <v>192</v>
      </c>
      <c r="E120" s="27" t="s">
        <v>193</v>
      </c>
      <c r="F120" s="52" t="s">
        <v>60</v>
      </c>
      <c r="G120" s="29"/>
      <c r="H120" s="100"/>
      <c r="I120" s="94">
        <v>89.94</v>
      </c>
      <c r="J120" s="22" t="s">
        <v>194</v>
      </c>
      <c r="K120" s="23">
        <v>0.15279999999999999</v>
      </c>
      <c r="L120" s="90">
        <f t="shared" si="5"/>
        <v>770.06</v>
      </c>
      <c r="M120" s="91">
        <f t="shared" si="8"/>
        <v>69259.196399999986</v>
      </c>
      <c r="R120" s="138"/>
    </row>
    <row r="121" spans="2:18" ht="25.5">
      <c r="B121" s="66" t="s">
        <v>217</v>
      </c>
      <c r="C121" s="26">
        <v>103673</v>
      </c>
      <c r="D121" s="19" t="s">
        <v>46</v>
      </c>
      <c r="E121" s="27" t="s">
        <v>122</v>
      </c>
      <c r="F121" s="52" t="s">
        <v>60</v>
      </c>
      <c r="G121" s="29"/>
      <c r="H121" s="100"/>
      <c r="I121" s="94">
        <v>89.94</v>
      </c>
      <c r="J121" s="22" t="s">
        <v>123</v>
      </c>
      <c r="K121" s="23">
        <v>0.22</v>
      </c>
      <c r="L121" s="90">
        <f t="shared" si="5"/>
        <v>60.45</v>
      </c>
      <c r="M121" s="91">
        <f t="shared" si="8"/>
        <v>5436.8730000000005</v>
      </c>
      <c r="R121" s="138"/>
    </row>
    <row r="122" spans="2:18" ht="25.5">
      <c r="B122" s="66" t="s">
        <v>218</v>
      </c>
      <c r="C122" s="26">
        <v>92761</v>
      </c>
      <c r="D122" s="19" t="s">
        <v>46</v>
      </c>
      <c r="E122" s="27" t="s">
        <v>168</v>
      </c>
      <c r="F122" s="52" t="s">
        <v>126</v>
      </c>
      <c r="G122" s="29"/>
      <c r="H122" s="100"/>
      <c r="I122" s="94">
        <v>398</v>
      </c>
      <c r="J122" s="22" t="s">
        <v>169</v>
      </c>
      <c r="K122" s="23">
        <v>0.22</v>
      </c>
      <c r="L122" s="90">
        <f t="shared" si="5"/>
        <v>15.23</v>
      </c>
      <c r="M122" s="91">
        <f t="shared" si="8"/>
        <v>6061.54</v>
      </c>
      <c r="R122" s="138"/>
    </row>
    <row r="123" spans="2:18" ht="25.5">
      <c r="B123" s="66" t="s">
        <v>219</v>
      </c>
      <c r="C123" s="26">
        <v>92762</v>
      </c>
      <c r="D123" s="19" t="s">
        <v>46</v>
      </c>
      <c r="E123" s="27" t="s">
        <v>171</v>
      </c>
      <c r="F123" s="52" t="s">
        <v>126</v>
      </c>
      <c r="G123" s="29"/>
      <c r="H123" s="100"/>
      <c r="I123" s="97">
        <v>10763</v>
      </c>
      <c r="J123" s="22" t="s">
        <v>172</v>
      </c>
      <c r="K123" s="23">
        <v>0.22</v>
      </c>
      <c r="L123" s="90">
        <f t="shared" si="5"/>
        <v>13.4</v>
      </c>
      <c r="M123" s="91">
        <f t="shared" si="8"/>
        <v>144224.20000000001</v>
      </c>
      <c r="R123" s="138"/>
    </row>
    <row r="124" spans="2:18" ht="25.5">
      <c r="B124" s="66" t="s">
        <v>220</v>
      </c>
      <c r="C124" s="26">
        <v>92763</v>
      </c>
      <c r="D124" s="19" t="s">
        <v>46</v>
      </c>
      <c r="E124" s="27" t="s">
        <v>174</v>
      </c>
      <c r="F124" s="52" t="s">
        <v>126</v>
      </c>
      <c r="G124" s="29"/>
      <c r="H124" s="100"/>
      <c r="I124" s="97">
        <v>1002</v>
      </c>
      <c r="J124" s="22" t="s">
        <v>175</v>
      </c>
      <c r="K124" s="23">
        <v>0.22</v>
      </c>
      <c r="L124" s="90">
        <f t="shared" si="5"/>
        <v>11.11</v>
      </c>
      <c r="M124" s="91">
        <f t="shared" si="8"/>
        <v>11132.22</v>
      </c>
      <c r="R124" s="138"/>
    </row>
    <row r="125" spans="2:18" ht="25.5">
      <c r="B125" s="66" t="s">
        <v>221</v>
      </c>
      <c r="C125" s="26">
        <v>92764</v>
      </c>
      <c r="D125" s="19" t="s">
        <v>46</v>
      </c>
      <c r="E125" s="27" t="s">
        <v>177</v>
      </c>
      <c r="F125" s="52" t="s">
        <v>126</v>
      </c>
      <c r="G125" s="29"/>
      <c r="H125" s="100"/>
      <c r="I125" s="97">
        <v>2413</v>
      </c>
      <c r="J125" s="22" t="s">
        <v>178</v>
      </c>
      <c r="K125" s="23">
        <v>0.22</v>
      </c>
      <c r="L125" s="90">
        <f t="shared" si="5"/>
        <v>10.65</v>
      </c>
      <c r="M125" s="91">
        <f t="shared" si="8"/>
        <v>25698.45</v>
      </c>
      <c r="R125" s="138"/>
    </row>
    <row r="126" spans="2:18">
      <c r="B126" s="66" t="s">
        <v>222</v>
      </c>
      <c r="C126" s="26">
        <v>4507956</v>
      </c>
      <c r="D126" s="19" t="s">
        <v>65</v>
      </c>
      <c r="E126" s="20" t="s">
        <v>201</v>
      </c>
      <c r="F126" s="52" t="s">
        <v>126</v>
      </c>
      <c r="G126" s="10"/>
      <c r="H126" s="100"/>
      <c r="I126" s="97">
        <v>4950</v>
      </c>
      <c r="J126" s="22" t="s">
        <v>202</v>
      </c>
      <c r="K126" s="23">
        <v>0.22</v>
      </c>
      <c r="L126" s="90">
        <f t="shared" si="5"/>
        <v>12.94</v>
      </c>
      <c r="M126" s="91">
        <f t="shared" si="8"/>
        <v>64053</v>
      </c>
      <c r="R126" s="138"/>
    </row>
    <row r="127" spans="2:18" ht="25.5">
      <c r="B127" s="66" t="s">
        <v>223</v>
      </c>
      <c r="C127" s="26">
        <v>4507757</v>
      </c>
      <c r="D127" s="19" t="s">
        <v>65</v>
      </c>
      <c r="E127" s="27" t="s">
        <v>224</v>
      </c>
      <c r="F127" s="52" t="s">
        <v>205</v>
      </c>
      <c r="G127" s="29"/>
      <c r="H127" s="100"/>
      <c r="I127" s="94">
        <v>30</v>
      </c>
      <c r="J127" s="22" t="s">
        <v>225</v>
      </c>
      <c r="K127" s="23">
        <v>0.22</v>
      </c>
      <c r="L127" s="90">
        <f t="shared" si="5"/>
        <v>1850.46</v>
      </c>
      <c r="M127" s="91">
        <f t="shared" si="8"/>
        <v>55513.8</v>
      </c>
      <c r="R127" s="138"/>
    </row>
    <row r="128" spans="2:18" ht="25.5">
      <c r="B128" s="66" t="s">
        <v>226</v>
      </c>
      <c r="C128" s="26">
        <v>4507840</v>
      </c>
      <c r="D128" s="19" t="s">
        <v>65</v>
      </c>
      <c r="E128" s="27" t="s">
        <v>227</v>
      </c>
      <c r="F128" s="52" t="s">
        <v>86</v>
      </c>
      <c r="G128" s="29"/>
      <c r="H128" s="100"/>
      <c r="I128" s="94">
        <v>385.5</v>
      </c>
      <c r="J128" s="22" t="s">
        <v>228</v>
      </c>
      <c r="K128" s="23">
        <v>0.22</v>
      </c>
      <c r="L128" s="90">
        <f t="shared" si="5"/>
        <v>51.55</v>
      </c>
      <c r="M128" s="91">
        <f t="shared" si="8"/>
        <v>19872.524999999998</v>
      </c>
      <c r="R128" s="138"/>
    </row>
    <row r="129" spans="1:18">
      <c r="B129" s="66" t="s">
        <v>229</v>
      </c>
      <c r="C129" s="26">
        <v>3806421</v>
      </c>
      <c r="D129" s="19" t="s">
        <v>65</v>
      </c>
      <c r="E129" s="20" t="s">
        <v>211</v>
      </c>
      <c r="F129" s="52" t="s">
        <v>205</v>
      </c>
      <c r="G129" s="10"/>
      <c r="H129" s="100"/>
      <c r="I129" s="94">
        <v>5</v>
      </c>
      <c r="J129" s="22" t="s">
        <v>212</v>
      </c>
      <c r="K129" s="23">
        <v>0.22</v>
      </c>
      <c r="L129" s="90">
        <f t="shared" si="5"/>
        <v>7167.33</v>
      </c>
      <c r="M129" s="91">
        <f t="shared" si="8"/>
        <v>35836.65</v>
      </c>
      <c r="R129" s="138"/>
    </row>
    <row r="130" spans="1:18">
      <c r="B130" s="10"/>
      <c r="C130" s="10"/>
      <c r="D130" s="10"/>
      <c r="E130" s="24" t="s">
        <v>230</v>
      </c>
      <c r="F130" s="106"/>
      <c r="G130" s="10"/>
      <c r="H130" s="100"/>
      <c r="I130" s="9"/>
      <c r="J130" s="10"/>
      <c r="K130" s="10"/>
      <c r="L130" s="10"/>
      <c r="M130" s="103">
        <f>ROUNDDOWN((SUM(M90:M129)),2)</f>
        <v>1710040.53</v>
      </c>
      <c r="R130" s="138"/>
    </row>
    <row r="131" spans="1:18">
      <c r="B131" s="67"/>
      <c r="C131" s="67"/>
      <c r="D131" s="67"/>
      <c r="E131" s="67"/>
      <c r="F131" s="110"/>
      <c r="G131" s="67"/>
      <c r="H131" s="73"/>
      <c r="I131" s="73"/>
      <c r="J131" s="67"/>
      <c r="K131" s="67"/>
      <c r="L131" s="67"/>
      <c r="M131" s="67"/>
      <c r="R131" s="138"/>
    </row>
    <row r="132" spans="1:18">
      <c r="B132" s="68" t="s">
        <v>231</v>
      </c>
      <c r="C132" s="10"/>
      <c r="D132" s="10"/>
      <c r="E132" s="45" t="s">
        <v>232</v>
      </c>
      <c r="F132" s="106"/>
      <c r="G132" s="10"/>
      <c r="H132" s="100"/>
      <c r="I132" s="9"/>
      <c r="J132" s="10"/>
      <c r="K132" s="10"/>
      <c r="L132" s="10"/>
      <c r="M132" s="10"/>
      <c r="R132" s="138"/>
    </row>
    <row r="133" spans="1:18">
      <c r="B133" s="68" t="s">
        <v>233</v>
      </c>
      <c r="C133" s="10"/>
      <c r="D133" s="10"/>
      <c r="E133" s="45" t="s">
        <v>234</v>
      </c>
      <c r="F133" s="106"/>
      <c r="G133" s="10"/>
      <c r="H133" s="100"/>
      <c r="I133" s="9"/>
      <c r="J133" s="10"/>
      <c r="K133" s="10"/>
      <c r="L133" s="10"/>
      <c r="M133" s="10"/>
      <c r="R133" s="138"/>
    </row>
    <row r="134" spans="1:18" ht="25.5">
      <c r="B134" s="66" t="s">
        <v>235</v>
      </c>
      <c r="C134" s="26">
        <v>94962</v>
      </c>
      <c r="D134" s="19" t="s">
        <v>46</v>
      </c>
      <c r="E134" s="27" t="s">
        <v>102</v>
      </c>
      <c r="F134" s="52" t="s">
        <v>60</v>
      </c>
      <c r="G134" s="29"/>
      <c r="H134" s="100"/>
      <c r="I134" s="94">
        <v>7.9</v>
      </c>
      <c r="J134" s="22" t="s">
        <v>103</v>
      </c>
      <c r="K134" s="23">
        <v>0.22</v>
      </c>
      <c r="L134" s="90">
        <f t="shared" ref="L134:L144" si="9">ROUND((J134+(J134*K134)),2)</f>
        <v>575.33000000000004</v>
      </c>
      <c r="M134" s="91">
        <f t="shared" ref="M134:M144" si="10">L134*I134</f>
        <v>4545.1070000000009</v>
      </c>
      <c r="R134" s="138"/>
    </row>
    <row r="135" spans="1:18" ht="38.25">
      <c r="B135" s="69" t="s">
        <v>236</v>
      </c>
      <c r="C135" s="58">
        <v>100979</v>
      </c>
      <c r="D135" s="59" t="s">
        <v>46</v>
      </c>
      <c r="E135" s="40" t="s">
        <v>237</v>
      </c>
      <c r="F135" s="59" t="s">
        <v>60</v>
      </c>
      <c r="G135" s="59" t="s">
        <v>106</v>
      </c>
      <c r="H135" s="59"/>
      <c r="I135" s="95">
        <v>13.88</v>
      </c>
      <c r="J135" s="62" t="s">
        <v>107</v>
      </c>
      <c r="K135" s="63">
        <v>0.22</v>
      </c>
      <c r="L135" s="90">
        <f t="shared" si="9"/>
        <v>8.7799999999999994</v>
      </c>
      <c r="M135" s="91">
        <f t="shared" si="10"/>
        <v>121.8664</v>
      </c>
      <c r="R135" s="138"/>
    </row>
    <row r="136" spans="1:18" ht="25.5">
      <c r="A136" s="36">
        <v>3</v>
      </c>
      <c r="B136" s="37" t="s">
        <v>238</v>
      </c>
      <c r="C136" s="38">
        <v>95876</v>
      </c>
      <c r="D136" s="39" t="s">
        <v>46</v>
      </c>
      <c r="E136" s="40" t="s">
        <v>62</v>
      </c>
      <c r="F136" s="59" t="s">
        <v>63</v>
      </c>
      <c r="G136" s="85" t="s">
        <v>109</v>
      </c>
      <c r="H136" s="99">
        <v>4.5</v>
      </c>
      <c r="I136" s="41">
        <v>36.75</v>
      </c>
      <c r="J136" s="42" t="s">
        <v>64</v>
      </c>
      <c r="K136" s="43">
        <v>0.22</v>
      </c>
      <c r="L136" s="90">
        <f t="shared" si="9"/>
        <v>2.79</v>
      </c>
      <c r="M136" s="91">
        <f t="shared" si="10"/>
        <v>102.5325</v>
      </c>
      <c r="R136" s="138"/>
    </row>
    <row r="137" spans="1:18" ht="25.5">
      <c r="A137" s="36">
        <v>3</v>
      </c>
      <c r="B137" s="37" t="s">
        <v>239</v>
      </c>
      <c r="C137" s="38">
        <v>95876</v>
      </c>
      <c r="D137" s="39" t="s">
        <v>46</v>
      </c>
      <c r="E137" s="40" t="s">
        <v>62</v>
      </c>
      <c r="F137" s="59" t="s">
        <v>63</v>
      </c>
      <c r="G137" s="85" t="s">
        <v>111</v>
      </c>
      <c r="H137" s="64">
        <v>3.5</v>
      </c>
      <c r="I137" s="41">
        <v>19.98</v>
      </c>
      <c r="J137" s="42" t="s">
        <v>64</v>
      </c>
      <c r="K137" s="43">
        <v>0.22</v>
      </c>
      <c r="L137" s="90">
        <f t="shared" si="9"/>
        <v>2.79</v>
      </c>
      <c r="M137" s="91">
        <f t="shared" si="10"/>
        <v>55.744199999999999</v>
      </c>
      <c r="R137" s="138"/>
    </row>
    <row r="138" spans="1:18" ht="25.5">
      <c r="A138" s="34">
        <v>3</v>
      </c>
      <c r="B138" s="18" t="s">
        <v>240</v>
      </c>
      <c r="C138" s="26">
        <v>3108015</v>
      </c>
      <c r="D138" s="19" t="s">
        <v>65</v>
      </c>
      <c r="E138" s="27" t="s">
        <v>113</v>
      </c>
      <c r="F138" s="52" t="s">
        <v>67</v>
      </c>
      <c r="G138" s="28"/>
      <c r="H138" s="29"/>
      <c r="I138" s="21">
        <v>10.31</v>
      </c>
      <c r="J138" s="22" t="s">
        <v>114</v>
      </c>
      <c r="K138" s="23">
        <v>0.22</v>
      </c>
      <c r="L138" s="90">
        <f t="shared" si="9"/>
        <v>191.37</v>
      </c>
      <c r="M138" s="91">
        <f t="shared" si="10"/>
        <v>1973.0247000000002</v>
      </c>
      <c r="R138" s="138"/>
    </row>
    <row r="139" spans="1:18" ht="25.5">
      <c r="A139" s="34">
        <v>3</v>
      </c>
      <c r="B139" s="18" t="s">
        <v>241</v>
      </c>
      <c r="C139" s="26">
        <v>94972</v>
      </c>
      <c r="D139" s="19" t="s">
        <v>46</v>
      </c>
      <c r="E139" s="27" t="s">
        <v>116</v>
      </c>
      <c r="F139" s="52" t="s">
        <v>60</v>
      </c>
      <c r="G139" s="28"/>
      <c r="H139" s="29"/>
      <c r="I139" s="21">
        <v>22.03</v>
      </c>
      <c r="J139" s="22" t="s">
        <v>117</v>
      </c>
      <c r="K139" s="23">
        <v>0.22</v>
      </c>
      <c r="L139" s="90">
        <f t="shared" si="9"/>
        <v>714.77</v>
      </c>
      <c r="M139" s="91">
        <f t="shared" si="10"/>
        <v>15746.383100000001</v>
      </c>
      <c r="R139" s="138"/>
    </row>
    <row r="140" spans="1:18" ht="38.25">
      <c r="A140" s="56">
        <v>3</v>
      </c>
      <c r="B140" s="57" t="s">
        <v>242</v>
      </c>
      <c r="C140" s="58">
        <v>100979</v>
      </c>
      <c r="D140" s="59" t="s">
        <v>46</v>
      </c>
      <c r="E140" s="40" t="s">
        <v>237</v>
      </c>
      <c r="F140" s="59" t="s">
        <v>60</v>
      </c>
      <c r="G140" s="84" t="s">
        <v>106</v>
      </c>
      <c r="H140" s="60"/>
      <c r="I140" s="61">
        <v>35.93</v>
      </c>
      <c r="J140" s="62" t="s">
        <v>107</v>
      </c>
      <c r="K140" s="63">
        <v>0.22</v>
      </c>
      <c r="L140" s="90">
        <f t="shared" si="9"/>
        <v>8.7799999999999994</v>
      </c>
      <c r="M140" s="91">
        <f t="shared" si="10"/>
        <v>315.46539999999999</v>
      </c>
      <c r="R140" s="138"/>
    </row>
    <row r="141" spans="1:18" ht="25.5">
      <c r="A141" s="36">
        <v>3</v>
      </c>
      <c r="B141" s="37" t="s">
        <v>243</v>
      </c>
      <c r="C141" s="38">
        <v>95876</v>
      </c>
      <c r="D141" s="39" t="s">
        <v>46</v>
      </c>
      <c r="E141" s="40" t="s">
        <v>62</v>
      </c>
      <c r="F141" s="59" t="s">
        <v>63</v>
      </c>
      <c r="G141" s="85" t="s">
        <v>109</v>
      </c>
      <c r="H141" s="64">
        <v>4.5</v>
      </c>
      <c r="I141" s="41">
        <v>88.22</v>
      </c>
      <c r="J141" s="42" t="s">
        <v>64</v>
      </c>
      <c r="K141" s="43">
        <v>0.22</v>
      </c>
      <c r="L141" s="90">
        <f t="shared" si="9"/>
        <v>2.79</v>
      </c>
      <c r="M141" s="91">
        <f t="shared" si="10"/>
        <v>246.13380000000001</v>
      </c>
      <c r="R141" s="138"/>
    </row>
    <row r="142" spans="1:18" ht="25.5">
      <c r="A142" s="36">
        <v>3</v>
      </c>
      <c r="B142" s="37" t="s">
        <v>244</v>
      </c>
      <c r="C142" s="38">
        <v>95876</v>
      </c>
      <c r="D142" s="39" t="s">
        <v>46</v>
      </c>
      <c r="E142" s="40" t="s">
        <v>62</v>
      </c>
      <c r="F142" s="59" t="s">
        <v>63</v>
      </c>
      <c r="G142" s="85" t="s">
        <v>111</v>
      </c>
      <c r="H142" s="64">
        <v>3.5</v>
      </c>
      <c r="I142" s="41">
        <v>57.13</v>
      </c>
      <c r="J142" s="42" t="s">
        <v>64</v>
      </c>
      <c r="K142" s="43">
        <v>0.22</v>
      </c>
      <c r="L142" s="90">
        <f t="shared" si="9"/>
        <v>2.79</v>
      </c>
      <c r="M142" s="91">
        <f t="shared" si="10"/>
        <v>159.39270000000002</v>
      </c>
      <c r="R142" s="138"/>
    </row>
    <row r="143" spans="1:18" ht="25.5">
      <c r="A143" s="34">
        <v>3</v>
      </c>
      <c r="B143" s="18" t="s">
        <v>245</v>
      </c>
      <c r="C143" s="26">
        <v>92763</v>
      </c>
      <c r="D143" s="19" t="s">
        <v>46</v>
      </c>
      <c r="E143" s="27" t="s">
        <v>174</v>
      </c>
      <c r="F143" s="52" t="s">
        <v>126</v>
      </c>
      <c r="G143" s="28"/>
      <c r="H143" s="29"/>
      <c r="I143" s="65">
        <v>1116</v>
      </c>
      <c r="J143" s="22" t="s">
        <v>175</v>
      </c>
      <c r="K143" s="23">
        <v>0.22</v>
      </c>
      <c r="L143" s="90">
        <f t="shared" si="9"/>
        <v>11.11</v>
      </c>
      <c r="M143" s="91">
        <f t="shared" si="10"/>
        <v>12398.76</v>
      </c>
      <c r="R143" s="138"/>
    </row>
    <row r="144" spans="1:18" ht="25.5">
      <c r="A144" s="34">
        <v>3</v>
      </c>
      <c r="B144" s="18" t="s">
        <v>246</v>
      </c>
      <c r="C144" s="26">
        <v>92764</v>
      </c>
      <c r="D144" s="19" t="s">
        <v>46</v>
      </c>
      <c r="E144" s="27" t="s">
        <v>177</v>
      </c>
      <c r="F144" s="52" t="s">
        <v>126</v>
      </c>
      <c r="G144" s="28"/>
      <c r="H144" s="29"/>
      <c r="I144" s="65">
        <v>1015</v>
      </c>
      <c r="J144" s="22" t="s">
        <v>178</v>
      </c>
      <c r="K144" s="23">
        <v>0.22</v>
      </c>
      <c r="L144" s="90">
        <f t="shared" si="9"/>
        <v>10.65</v>
      </c>
      <c r="M144" s="91">
        <f t="shared" si="10"/>
        <v>10809.75</v>
      </c>
      <c r="R144" s="138"/>
    </row>
    <row r="145" spans="1:18">
      <c r="A145" s="165"/>
      <c r="B145" s="166"/>
      <c r="C145" s="10"/>
      <c r="D145" s="10"/>
      <c r="E145" s="10"/>
      <c r="F145" s="106"/>
      <c r="G145" s="8"/>
      <c r="H145" s="10"/>
      <c r="I145" s="10"/>
      <c r="J145" s="10"/>
      <c r="K145" s="10"/>
      <c r="L145" s="10"/>
      <c r="M145" s="10"/>
      <c r="R145" s="138"/>
    </row>
    <row r="146" spans="1:18">
      <c r="A146" s="71">
        <v>3</v>
      </c>
      <c r="B146" s="15" t="s">
        <v>247</v>
      </c>
      <c r="C146" s="10"/>
      <c r="D146" s="10"/>
      <c r="E146" s="45" t="s">
        <v>248</v>
      </c>
      <c r="F146" s="106"/>
      <c r="G146" s="8"/>
      <c r="H146" s="10"/>
      <c r="I146" s="10"/>
      <c r="J146" s="10"/>
      <c r="K146" s="10"/>
      <c r="L146" s="10"/>
      <c r="M146" s="10"/>
      <c r="R146" s="138"/>
    </row>
    <row r="147" spans="1:18" ht="25.5">
      <c r="A147" s="34">
        <v>3</v>
      </c>
      <c r="B147" s="18" t="s">
        <v>249</v>
      </c>
      <c r="C147" s="26">
        <v>3108015</v>
      </c>
      <c r="D147" s="19" t="s">
        <v>65</v>
      </c>
      <c r="E147" s="27" t="s">
        <v>113</v>
      </c>
      <c r="F147" s="52" t="s">
        <v>67</v>
      </c>
      <c r="G147" s="28"/>
      <c r="H147" s="29"/>
      <c r="I147" s="21">
        <v>249.34</v>
      </c>
      <c r="J147" s="22" t="s">
        <v>114</v>
      </c>
      <c r="K147" s="23">
        <v>0.22</v>
      </c>
      <c r="L147" s="90">
        <f t="shared" ref="L147:L153" si="11">ROUND((J147+(J147*K147)),2)</f>
        <v>191.37</v>
      </c>
      <c r="M147" s="91">
        <f t="shared" ref="M147:M153" si="12">L147*I147</f>
        <v>47716.195800000001</v>
      </c>
      <c r="R147" s="138"/>
    </row>
    <row r="148" spans="1:18" ht="25.5">
      <c r="A148" s="34">
        <v>3</v>
      </c>
      <c r="B148" s="18" t="s">
        <v>250</v>
      </c>
      <c r="C148" s="26">
        <v>94972</v>
      </c>
      <c r="D148" s="19" t="s">
        <v>46</v>
      </c>
      <c r="E148" s="27" t="s">
        <v>116</v>
      </c>
      <c r="F148" s="52" t="s">
        <v>60</v>
      </c>
      <c r="G148" s="28"/>
      <c r="H148" s="29"/>
      <c r="I148" s="21">
        <v>31.51</v>
      </c>
      <c r="J148" s="22" t="s">
        <v>117</v>
      </c>
      <c r="K148" s="23">
        <v>0.22</v>
      </c>
      <c r="L148" s="90">
        <f t="shared" si="11"/>
        <v>714.77</v>
      </c>
      <c r="M148" s="91">
        <f t="shared" si="12"/>
        <v>22522.402699999999</v>
      </c>
      <c r="R148" s="138"/>
    </row>
    <row r="149" spans="1:18" ht="38.25">
      <c r="A149" s="56">
        <v>3</v>
      </c>
      <c r="B149" s="57" t="s">
        <v>251</v>
      </c>
      <c r="C149" s="58">
        <v>100979</v>
      </c>
      <c r="D149" s="59" t="s">
        <v>46</v>
      </c>
      <c r="E149" s="40" t="s">
        <v>105</v>
      </c>
      <c r="F149" s="59" t="s">
        <v>60</v>
      </c>
      <c r="G149" s="84" t="s">
        <v>106</v>
      </c>
      <c r="H149" s="60"/>
      <c r="I149" s="61">
        <v>55.34</v>
      </c>
      <c r="J149" s="62" t="s">
        <v>107</v>
      </c>
      <c r="K149" s="63">
        <v>0.22</v>
      </c>
      <c r="L149" s="90">
        <f t="shared" si="11"/>
        <v>8.7799999999999994</v>
      </c>
      <c r="M149" s="91">
        <f t="shared" si="12"/>
        <v>485.8852</v>
      </c>
      <c r="R149" s="138"/>
    </row>
    <row r="150" spans="1:18" ht="25.5">
      <c r="A150" s="36">
        <v>3</v>
      </c>
      <c r="B150" s="37" t="s">
        <v>252</v>
      </c>
      <c r="C150" s="38">
        <v>95876</v>
      </c>
      <c r="D150" s="39" t="s">
        <v>46</v>
      </c>
      <c r="E150" s="40" t="s">
        <v>62</v>
      </c>
      <c r="F150" s="59" t="s">
        <v>63</v>
      </c>
      <c r="G150" s="85" t="s">
        <v>109</v>
      </c>
      <c r="H150" s="64">
        <v>4.5</v>
      </c>
      <c r="I150" s="41">
        <v>146.56</v>
      </c>
      <c r="J150" s="42" t="s">
        <v>64</v>
      </c>
      <c r="K150" s="43">
        <v>0.22</v>
      </c>
      <c r="L150" s="90">
        <f t="shared" si="11"/>
        <v>2.79</v>
      </c>
      <c r="M150" s="91">
        <f t="shared" si="12"/>
        <v>408.9024</v>
      </c>
      <c r="R150" s="138"/>
    </row>
    <row r="151" spans="1:18" ht="25.5">
      <c r="A151" s="36">
        <v>3</v>
      </c>
      <c r="B151" s="37" t="s">
        <v>253</v>
      </c>
      <c r="C151" s="38">
        <v>95876</v>
      </c>
      <c r="D151" s="39" t="s">
        <v>46</v>
      </c>
      <c r="E151" s="40" t="s">
        <v>62</v>
      </c>
      <c r="F151" s="59" t="s">
        <v>63</v>
      </c>
      <c r="G151" s="85" t="s">
        <v>111</v>
      </c>
      <c r="H151" s="64">
        <v>3.5</v>
      </c>
      <c r="I151" s="41">
        <v>79.709999999999994</v>
      </c>
      <c r="J151" s="42" t="s">
        <v>64</v>
      </c>
      <c r="K151" s="43">
        <v>0.22</v>
      </c>
      <c r="L151" s="90">
        <f t="shared" si="11"/>
        <v>2.79</v>
      </c>
      <c r="M151" s="91">
        <f t="shared" si="12"/>
        <v>222.39089999999999</v>
      </c>
      <c r="R151" s="138"/>
    </row>
    <row r="152" spans="1:18" ht="25.5">
      <c r="A152" s="34">
        <v>3</v>
      </c>
      <c r="B152" s="18" t="s">
        <v>254</v>
      </c>
      <c r="C152" s="26">
        <v>92916</v>
      </c>
      <c r="D152" s="19" t="s">
        <v>46</v>
      </c>
      <c r="E152" s="27" t="s">
        <v>255</v>
      </c>
      <c r="F152" s="52" t="s">
        <v>126</v>
      </c>
      <c r="G152" s="28"/>
      <c r="H152" s="29"/>
      <c r="I152" s="21">
        <v>265</v>
      </c>
      <c r="J152" s="22" t="s">
        <v>256</v>
      </c>
      <c r="K152" s="23">
        <v>0.22</v>
      </c>
      <c r="L152" s="90">
        <f t="shared" si="11"/>
        <v>19.75</v>
      </c>
      <c r="M152" s="91">
        <f t="shared" si="12"/>
        <v>5233.75</v>
      </c>
      <c r="R152" s="138"/>
    </row>
    <row r="153" spans="1:18" ht="25.5">
      <c r="A153" s="34">
        <v>3</v>
      </c>
      <c r="B153" s="18" t="s">
        <v>257</v>
      </c>
      <c r="C153" s="26">
        <v>92919</v>
      </c>
      <c r="D153" s="19" t="s">
        <v>46</v>
      </c>
      <c r="E153" s="27" t="s">
        <v>258</v>
      </c>
      <c r="F153" s="52" t="s">
        <v>126</v>
      </c>
      <c r="G153" s="28"/>
      <c r="H153" s="29"/>
      <c r="I153" s="65">
        <v>2138</v>
      </c>
      <c r="J153" s="22" t="s">
        <v>259</v>
      </c>
      <c r="K153" s="23">
        <v>0.22</v>
      </c>
      <c r="L153" s="90">
        <f t="shared" si="11"/>
        <v>14.92</v>
      </c>
      <c r="M153" s="91">
        <f t="shared" si="12"/>
        <v>31898.959999999999</v>
      </c>
      <c r="R153" s="138"/>
    </row>
    <row r="154" spans="1:18">
      <c r="A154" s="165"/>
      <c r="B154" s="166"/>
      <c r="C154" s="10"/>
      <c r="D154" s="10"/>
      <c r="E154" s="10"/>
      <c r="F154" s="106"/>
      <c r="G154" s="8"/>
      <c r="H154" s="10"/>
      <c r="I154" s="10"/>
      <c r="J154" s="10"/>
      <c r="K154" s="10"/>
      <c r="L154" s="10"/>
      <c r="M154" s="10"/>
      <c r="R154" s="138"/>
    </row>
    <row r="155" spans="1:18">
      <c r="A155" s="71">
        <v>3</v>
      </c>
      <c r="B155" s="15" t="s">
        <v>260</v>
      </c>
      <c r="C155" s="10"/>
      <c r="D155" s="10"/>
      <c r="E155" s="45" t="s">
        <v>261</v>
      </c>
      <c r="F155" s="106"/>
      <c r="G155" s="8"/>
      <c r="H155" s="10"/>
      <c r="I155" s="10"/>
      <c r="J155" s="10"/>
      <c r="K155" s="10"/>
      <c r="L155" s="10"/>
      <c r="M155" s="10"/>
      <c r="R155" s="138"/>
    </row>
    <row r="156" spans="1:18" ht="38.25">
      <c r="A156" s="49">
        <v>3</v>
      </c>
      <c r="B156" s="50" t="s">
        <v>262</v>
      </c>
      <c r="C156" s="51">
        <v>99839</v>
      </c>
      <c r="D156" s="52" t="s">
        <v>46</v>
      </c>
      <c r="E156" s="27" t="s">
        <v>263</v>
      </c>
      <c r="F156" s="52" t="s">
        <v>86</v>
      </c>
      <c r="G156" s="28"/>
      <c r="H156" s="29"/>
      <c r="I156" s="53">
        <v>70.400000000000006</v>
      </c>
      <c r="J156" s="54" t="s">
        <v>264</v>
      </c>
      <c r="K156" s="55">
        <v>0.22</v>
      </c>
      <c r="L156" s="90">
        <f t="shared" ref="L156" si="13">ROUND((J156+(J156*K156)),2)</f>
        <v>666.57</v>
      </c>
      <c r="M156" s="91">
        <f t="shared" ref="M156" si="14">L156*I156</f>
        <v>46926.528000000006</v>
      </c>
      <c r="R156" s="138"/>
    </row>
    <row r="157" spans="1:18">
      <c r="A157" s="180"/>
      <c r="B157" s="181"/>
      <c r="C157" s="29"/>
      <c r="D157" s="29"/>
      <c r="E157" s="102" t="s">
        <v>290</v>
      </c>
      <c r="F157" s="106"/>
      <c r="G157" s="28"/>
      <c r="H157" s="29"/>
      <c r="I157" s="29"/>
      <c r="J157" s="29"/>
      <c r="K157" s="29"/>
      <c r="L157" s="29"/>
      <c r="M157" s="103">
        <f>SUM(M134:M156)</f>
        <v>201889.17480000004</v>
      </c>
      <c r="R157" s="138"/>
    </row>
    <row r="158" spans="1:18">
      <c r="A158" s="171"/>
      <c r="B158" s="172"/>
      <c r="C158" s="67"/>
      <c r="D158" s="67"/>
      <c r="E158" s="67"/>
      <c r="F158" s="110"/>
      <c r="G158" s="72"/>
      <c r="H158" s="67"/>
      <c r="I158" s="67"/>
      <c r="J158" s="67"/>
      <c r="K158" s="67"/>
      <c r="L158" s="67"/>
      <c r="M158" s="67"/>
      <c r="R158" s="138"/>
    </row>
    <row r="159" spans="1:18">
      <c r="A159" s="71">
        <v>3</v>
      </c>
      <c r="B159" s="15" t="s">
        <v>43</v>
      </c>
      <c r="C159" s="10"/>
      <c r="D159" s="10"/>
      <c r="E159" s="45" t="s">
        <v>265</v>
      </c>
      <c r="F159" s="106"/>
      <c r="G159" s="8"/>
      <c r="H159" s="10"/>
      <c r="I159" s="10"/>
      <c r="J159" s="10"/>
      <c r="K159" s="10"/>
      <c r="L159" s="10"/>
      <c r="M159" s="10"/>
      <c r="R159" s="138"/>
    </row>
    <row r="160" spans="1:18" ht="25.5">
      <c r="A160" s="34">
        <v>3</v>
      </c>
      <c r="B160" s="18" t="s">
        <v>45</v>
      </c>
      <c r="C160" s="26">
        <v>94655</v>
      </c>
      <c r="D160" s="19" t="s">
        <v>46</v>
      </c>
      <c r="E160" s="82" t="s">
        <v>266</v>
      </c>
      <c r="F160" s="52" t="s">
        <v>86</v>
      </c>
      <c r="G160" s="28"/>
      <c r="H160" s="29"/>
      <c r="I160" s="21">
        <v>16</v>
      </c>
      <c r="J160" s="22" t="s">
        <v>267</v>
      </c>
      <c r="K160" s="23">
        <v>0.22</v>
      </c>
      <c r="L160" s="90">
        <f t="shared" ref="L160:L164" si="15">ROUND((J160+(J160*K160)),2)</f>
        <v>144.81</v>
      </c>
      <c r="M160" s="91">
        <f>ROUND((L160*I160),2)</f>
        <v>2316.96</v>
      </c>
      <c r="R160" s="138"/>
    </row>
    <row r="161" spans="1:18" ht="25.5">
      <c r="A161" s="34">
        <v>3</v>
      </c>
      <c r="B161" s="18" t="s">
        <v>268</v>
      </c>
      <c r="C161" s="26">
        <v>94972</v>
      </c>
      <c r="D161" s="19" t="s">
        <v>46</v>
      </c>
      <c r="E161" s="82" t="s">
        <v>116</v>
      </c>
      <c r="F161" s="52" t="s">
        <v>60</v>
      </c>
      <c r="G161" s="28"/>
      <c r="H161" s="29"/>
      <c r="I161" s="21">
        <v>5.28</v>
      </c>
      <c r="J161" s="22" t="s">
        <v>117</v>
      </c>
      <c r="K161" s="23">
        <v>0.22</v>
      </c>
      <c r="L161" s="90">
        <f t="shared" si="15"/>
        <v>714.77</v>
      </c>
      <c r="M161" s="91">
        <f>ROUND((L161*I161),2)</f>
        <v>3773.99</v>
      </c>
      <c r="R161" s="138"/>
    </row>
    <row r="162" spans="1:18" ht="38.25">
      <c r="A162" s="56">
        <v>3</v>
      </c>
      <c r="B162" s="57" t="s">
        <v>269</v>
      </c>
      <c r="C162" s="58">
        <v>100979</v>
      </c>
      <c r="D162" s="59" t="s">
        <v>46</v>
      </c>
      <c r="E162" s="83" t="s">
        <v>105</v>
      </c>
      <c r="F162" s="59" t="s">
        <v>60</v>
      </c>
      <c r="G162" s="84" t="s">
        <v>106</v>
      </c>
      <c r="H162" s="60"/>
      <c r="I162" s="61">
        <v>8.61</v>
      </c>
      <c r="J162" s="62" t="s">
        <v>107</v>
      </c>
      <c r="K162" s="63">
        <v>0.22</v>
      </c>
      <c r="L162" s="90">
        <f t="shared" si="15"/>
        <v>8.7799999999999994</v>
      </c>
      <c r="M162" s="91">
        <f t="shared" ref="M162:M164" si="16">ROUND((L162*I162),2)</f>
        <v>75.599999999999994</v>
      </c>
      <c r="R162" s="138"/>
    </row>
    <row r="163" spans="1:18" ht="25.5">
      <c r="A163" s="36">
        <v>3</v>
      </c>
      <c r="B163" s="37" t="s">
        <v>270</v>
      </c>
      <c r="C163" s="38">
        <v>95876</v>
      </c>
      <c r="D163" s="39" t="s">
        <v>46</v>
      </c>
      <c r="E163" s="83" t="s">
        <v>62</v>
      </c>
      <c r="F163" s="59" t="s">
        <v>63</v>
      </c>
      <c r="G163" s="85" t="s">
        <v>109</v>
      </c>
      <c r="H163" s="64">
        <v>4.5</v>
      </c>
      <c r="I163" s="41">
        <v>21.14</v>
      </c>
      <c r="J163" s="42" t="s">
        <v>64</v>
      </c>
      <c r="K163" s="43">
        <v>0.22</v>
      </c>
      <c r="L163" s="90">
        <f t="shared" si="15"/>
        <v>2.79</v>
      </c>
      <c r="M163" s="91">
        <f t="shared" si="16"/>
        <v>58.98</v>
      </c>
      <c r="R163" s="138"/>
    </row>
    <row r="164" spans="1:18" ht="25.5">
      <c r="A164" s="36">
        <v>3</v>
      </c>
      <c r="B164" s="37" t="s">
        <v>271</v>
      </c>
      <c r="C164" s="38">
        <v>95876</v>
      </c>
      <c r="D164" s="39" t="s">
        <v>46</v>
      </c>
      <c r="E164" s="83" t="s">
        <v>62</v>
      </c>
      <c r="F164" s="59" t="s">
        <v>63</v>
      </c>
      <c r="G164" s="85" t="s">
        <v>111</v>
      </c>
      <c r="H164" s="64">
        <v>3.5</v>
      </c>
      <c r="I164" s="41">
        <v>13.69</v>
      </c>
      <c r="J164" s="42" t="s">
        <v>64</v>
      </c>
      <c r="K164" s="43">
        <v>0.22</v>
      </c>
      <c r="L164" s="90">
        <f t="shared" si="15"/>
        <v>2.79</v>
      </c>
      <c r="M164" s="91">
        <f t="shared" si="16"/>
        <v>38.200000000000003</v>
      </c>
      <c r="R164" s="138"/>
    </row>
    <row r="165" spans="1:18">
      <c r="A165" s="165"/>
      <c r="B165" s="166"/>
      <c r="C165" s="10"/>
      <c r="D165" s="10"/>
      <c r="E165" s="14" t="s">
        <v>272</v>
      </c>
      <c r="F165" s="106"/>
      <c r="G165" s="8"/>
      <c r="H165" s="10"/>
      <c r="I165" s="10"/>
      <c r="J165" s="10"/>
      <c r="K165" s="10"/>
      <c r="L165" s="10"/>
      <c r="M165" s="103">
        <f>ROUNDUP((SUM(M160:M164)),2)</f>
        <v>6263.73</v>
      </c>
      <c r="R165" s="138"/>
    </row>
    <row r="166" spans="1:18">
      <c r="A166" s="171"/>
      <c r="B166" s="172"/>
      <c r="C166" s="67"/>
      <c r="D166" s="67"/>
      <c r="E166" s="72"/>
      <c r="F166" s="110"/>
      <c r="G166" s="72"/>
      <c r="H166" s="67"/>
      <c r="I166" s="67"/>
      <c r="J166" s="67"/>
      <c r="K166" s="67"/>
      <c r="L166" s="67"/>
      <c r="M166" s="67"/>
      <c r="R166" s="138"/>
    </row>
    <row r="167" spans="1:18">
      <c r="A167" s="165"/>
      <c r="B167" s="166"/>
      <c r="C167" s="10"/>
      <c r="D167" s="10"/>
      <c r="E167" s="8"/>
      <c r="F167" s="106"/>
      <c r="G167" s="8"/>
      <c r="H167" s="10"/>
      <c r="I167" s="10"/>
      <c r="J167" s="10"/>
      <c r="K167" s="10"/>
      <c r="L167" s="10"/>
      <c r="M167" s="10"/>
      <c r="R167" s="138"/>
    </row>
    <row r="168" spans="1:18">
      <c r="A168" s="161"/>
      <c r="B168" s="162"/>
      <c r="C168" s="31"/>
      <c r="D168" s="31"/>
      <c r="E168" s="86" t="s">
        <v>273</v>
      </c>
      <c r="F168" s="109"/>
      <c r="G168" s="30"/>
      <c r="H168" s="31"/>
      <c r="I168" s="31"/>
      <c r="J168" s="31"/>
      <c r="K168" s="31"/>
      <c r="L168" s="31"/>
      <c r="M168" s="112">
        <f>M165+M157+M130+M87</f>
        <v>2868260.0438000001</v>
      </c>
      <c r="R168" s="138"/>
    </row>
    <row r="169" spans="1:18">
      <c r="A169" s="165"/>
      <c r="B169" s="166"/>
      <c r="C169" s="10"/>
      <c r="D169" s="10"/>
      <c r="E169" s="8"/>
      <c r="F169" s="106"/>
      <c r="G169" s="8"/>
      <c r="H169" s="10"/>
      <c r="I169" s="10"/>
      <c r="J169" s="10"/>
      <c r="K169" s="10"/>
      <c r="L169" s="10"/>
      <c r="M169" s="10"/>
      <c r="R169" s="138"/>
    </row>
    <row r="170" spans="1:18">
      <c r="A170" s="163"/>
      <c r="B170" s="164"/>
      <c r="C170" s="11"/>
      <c r="D170" s="11"/>
      <c r="E170" s="13"/>
      <c r="F170" s="108"/>
      <c r="G170" s="13"/>
      <c r="H170" s="11"/>
      <c r="I170" s="11"/>
      <c r="J170" s="11"/>
      <c r="K170" s="11"/>
      <c r="L170" s="11"/>
      <c r="M170" s="11"/>
      <c r="R170" s="138"/>
    </row>
    <row r="171" spans="1:18" ht="15.75">
      <c r="A171" s="161"/>
      <c r="B171" s="162"/>
      <c r="C171" s="31"/>
      <c r="D171" s="31"/>
      <c r="E171" s="88" t="s">
        <v>285</v>
      </c>
      <c r="F171" s="109"/>
      <c r="G171" s="30"/>
      <c r="H171" s="31"/>
      <c r="I171" s="31"/>
      <c r="J171" s="31"/>
      <c r="K171" s="31"/>
      <c r="L171" s="31"/>
      <c r="M171" s="93">
        <f>M180+M168+M57+M47</f>
        <v>2960079.9917000001</v>
      </c>
      <c r="R171" s="138"/>
    </row>
    <row r="172" spans="1:18">
      <c r="A172" s="163"/>
      <c r="B172" s="164"/>
      <c r="C172" s="11"/>
      <c r="D172" s="11"/>
      <c r="E172" s="13"/>
      <c r="F172" s="108"/>
      <c r="G172" s="13"/>
      <c r="H172" s="11"/>
      <c r="I172" s="11"/>
      <c r="J172" s="11"/>
      <c r="K172" s="11"/>
      <c r="L172" s="11"/>
      <c r="M172" s="11"/>
      <c r="R172" s="138"/>
    </row>
    <row r="173" spans="1:18">
      <c r="A173" s="165"/>
      <c r="B173" s="166"/>
      <c r="C173" s="10"/>
      <c r="D173" s="10"/>
      <c r="E173" s="8"/>
      <c r="F173" s="106"/>
      <c r="G173" s="8"/>
      <c r="H173" s="10"/>
      <c r="I173" s="10"/>
      <c r="J173" s="10"/>
      <c r="K173" s="10"/>
      <c r="L173" s="10"/>
      <c r="M173" s="10"/>
      <c r="R173" s="138"/>
    </row>
    <row r="174" spans="1:18">
      <c r="A174" s="165"/>
      <c r="B174" s="166"/>
      <c r="C174" s="10"/>
      <c r="D174" s="10"/>
      <c r="E174" s="165"/>
      <c r="F174" s="176"/>
      <c r="G174" s="176"/>
      <c r="H174" s="176"/>
      <c r="I174" s="176"/>
      <c r="J174" s="176"/>
      <c r="K174" s="176"/>
      <c r="L174" s="176"/>
      <c r="M174" s="166"/>
      <c r="R174" s="138"/>
    </row>
    <row r="175" spans="1:18">
      <c r="A175" s="174">
        <v>4</v>
      </c>
      <c r="B175" s="175"/>
      <c r="C175" s="33"/>
      <c r="D175" s="33"/>
      <c r="E175" s="177" t="s">
        <v>274</v>
      </c>
      <c r="F175" s="178"/>
      <c r="G175" s="178"/>
      <c r="H175" s="178"/>
      <c r="I175" s="178"/>
      <c r="J175" s="178"/>
      <c r="K175" s="178"/>
      <c r="L175" s="178"/>
      <c r="M175" s="179"/>
      <c r="R175" s="138"/>
    </row>
    <row r="176" spans="1:18" ht="25.5">
      <c r="A176" s="34">
        <v>4</v>
      </c>
      <c r="B176" s="18" t="s">
        <v>53</v>
      </c>
      <c r="C176" s="26">
        <v>5213452</v>
      </c>
      <c r="D176" s="19" t="s">
        <v>65</v>
      </c>
      <c r="E176" s="82" t="s">
        <v>275</v>
      </c>
      <c r="F176" s="52" t="s">
        <v>205</v>
      </c>
      <c r="G176" s="28"/>
      <c r="H176" s="29"/>
      <c r="I176" s="21">
        <v>2</v>
      </c>
      <c r="J176" s="22" t="s">
        <v>276</v>
      </c>
      <c r="K176" s="23">
        <v>0.22</v>
      </c>
      <c r="L176" s="90">
        <f t="shared" ref="L176:L179" si="17">ROUND((J176+(J176*K176)),2)</f>
        <v>316.02999999999997</v>
      </c>
      <c r="M176" s="91">
        <f t="shared" ref="M176:M179" si="18">L176*I176</f>
        <v>632.05999999999995</v>
      </c>
      <c r="R176" s="138"/>
    </row>
    <row r="177" spans="1:18" ht="25.5">
      <c r="A177" s="34">
        <v>4</v>
      </c>
      <c r="B177" s="18" t="s">
        <v>55</v>
      </c>
      <c r="C177" s="26">
        <v>5213863</v>
      </c>
      <c r="D177" s="19" t="s">
        <v>65</v>
      </c>
      <c r="E177" s="82" t="s">
        <v>277</v>
      </c>
      <c r="F177" s="52" t="s">
        <v>205</v>
      </c>
      <c r="G177" s="28"/>
      <c r="H177" s="29"/>
      <c r="I177" s="21">
        <v>2</v>
      </c>
      <c r="J177" s="22" t="s">
        <v>278</v>
      </c>
      <c r="K177" s="23">
        <v>0.22</v>
      </c>
      <c r="L177" s="90">
        <f t="shared" si="17"/>
        <v>561.54999999999995</v>
      </c>
      <c r="M177" s="91">
        <f t="shared" si="18"/>
        <v>1123.0999999999999</v>
      </c>
      <c r="R177" s="138"/>
    </row>
    <row r="178" spans="1:18">
      <c r="A178" s="34">
        <v>4</v>
      </c>
      <c r="B178" s="18" t="s">
        <v>69</v>
      </c>
      <c r="C178" s="26">
        <v>5219607</v>
      </c>
      <c r="D178" s="19" t="s">
        <v>65</v>
      </c>
      <c r="E178" s="87" t="s">
        <v>279</v>
      </c>
      <c r="F178" s="52" t="s">
        <v>205</v>
      </c>
      <c r="G178" s="8"/>
      <c r="H178" s="10"/>
      <c r="I178" s="21">
        <v>45</v>
      </c>
      <c r="J178" s="22" t="s">
        <v>280</v>
      </c>
      <c r="K178" s="23">
        <v>0.22</v>
      </c>
      <c r="L178" s="90">
        <f t="shared" si="17"/>
        <v>40.39</v>
      </c>
      <c r="M178" s="91">
        <f t="shared" si="18"/>
        <v>1817.55</v>
      </c>
      <c r="R178" s="138"/>
    </row>
    <row r="179" spans="1:18" ht="38.25">
      <c r="A179" s="49">
        <v>4</v>
      </c>
      <c r="B179" s="50" t="s">
        <v>281</v>
      </c>
      <c r="C179" s="51">
        <v>102512</v>
      </c>
      <c r="D179" s="52" t="s">
        <v>46</v>
      </c>
      <c r="E179" s="82" t="s">
        <v>282</v>
      </c>
      <c r="F179" s="52" t="s">
        <v>86</v>
      </c>
      <c r="G179" s="28"/>
      <c r="H179" s="29"/>
      <c r="I179" s="53">
        <v>180</v>
      </c>
      <c r="J179" s="54" t="s">
        <v>283</v>
      </c>
      <c r="K179" s="55">
        <v>0.22</v>
      </c>
      <c r="L179" s="90">
        <f t="shared" si="17"/>
        <v>8.27</v>
      </c>
      <c r="M179" s="91">
        <f t="shared" si="18"/>
        <v>1488.6</v>
      </c>
      <c r="R179" s="138"/>
    </row>
    <row r="180" spans="1:18">
      <c r="A180" s="161"/>
      <c r="B180" s="162"/>
      <c r="C180" s="31"/>
      <c r="D180" s="31"/>
      <c r="E180" s="86" t="s">
        <v>284</v>
      </c>
      <c r="F180" s="109"/>
      <c r="G180" s="30"/>
      <c r="H180" s="31"/>
      <c r="I180" s="31"/>
      <c r="J180" s="31"/>
      <c r="K180" s="31"/>
      <c r="L180" s="31"/>
      <c r="M180" s="103">
        <f>SUM(M176:M179)</f>
        <v>5061.3099999999995</v>
      </c>
      <c r="R180" s="138"/>
    </row>
    <row r="181" spans="1:18">
      <c r="A181" s="167"/>
      <c r="B181" s="168"/>
      <c r="C181" s="114"/>
      <c r="D181" s="114"/>
      <c r="E181" s="167"/>
      <c r="F181" s="173"/>
      <c r="G181" s="173"/>
      <c r="H181" s="173"/>
      <c r="I181" s="173"/>
      <c r="J181" s="173"/>
      <c r="K181" s="173"/>
      <c r="L181" s="173"/>
      <c r="M181" s="168"/>
      <c r="R181" s="138"/>
    </row>
    <row r="182" spans="1:18">
      <c r="A182" s="127"/>
      <c r="B182" s="127"/>
      <c r="C182" s="127"/>
      <c r="D182" s="127"/>
      <c r="E182" s="127"/>
      <c r="F182" s="127"/>
      <c r="G182" s="127"/>
      <c r="H182" s="127"/>
      <c r="I182" s="127"/>
      <c r="J182" s="127"/>
      <c r="K182" s="127"/>
      <c r="L182" s="127"/>
      <c r="M182" s="127"/>
      <c r="R182" s="138"/>
    </row>
    <row r="183" spans="1:18" ht="15.75">
      <c r="A183" s="169" t="s">
        <v>22</v>
      </c>
      <c r="B183" s="170"/>
      <c r="C183" s="11"/>
      <c r="D183" s="11"/>
      <c r="E183" s="128" t="s">
        <v>430</v>
      </c>
      <c r="F183" s="108"/>
      <c r="G183" s="13"/>
      <c r="H183" s="11"/>
      <c r="I183" s="11"/>
      <c r="J183" s="11"/>
      <c r="K183" s="11"/>
      <c r="L183" s="11"/>
      <c r="M183" s="11"/>
      <c r="R183" s="138"/>
    </row>
    <row r="184" spans="1:18">
      <c r="A184" s="100"/>
      <c r="B184" s="100"/>
      <c r="C184" s="129"/>
      <c r="D184" s="129"/>
      <c r="E184" s="130" t="s">
        <v>293</v>
      </c>
      <c r="F184" s="130"/>
      <c r="G184" s="100"/>
      <c r="H184" s="100"/>
      <c r="I184" s="131"/>
      <c r="J184" s="132"/>
      <c r="K184" s="100"/>
      <c r="L184" s="130"/>
      <c r="M184" s="100"/>
      <c r="R184" s="138"/>
    </row>
    <row r="185" spans="1:18">
      <c r="A185" s="100"/>
      <c r="B185" s="100"/>
      <c r="C185" s="118"/>
      <c r="D185" s="118"/>
      <c r="E185" s="119"/>
      <c r="F185" s="118"/>
      <c r="G185" s="100"/>
      <c r="H185" s="100"/>
      <c r="I185" s="120"/>
      <c r="J185" s="135"/>
      <c r="K185" s="133"/>
      <c r="L185" s="136"/>
      <c r="M185" s="124"/>
      <c r="R185" s="138"/>
    </row>
    <row r="186" spans="1:18" ht="25.5">
      <c r="A186" s="100"/>
      <c r="C186" s="118">
        <v>10848</v>
      </c>
      <c r="D186" s="118" t="s">
        <v>435</v>
      </c>
      <c r="E186" s="119" t="s">
        <v>436</v>
      </c>
      <c r="F186" s="118" t="s">
        <v>298</v>
      </c>
      <c r="G186" s="100"/>
      <c r="H186" s="100"/>
      <c r="I186" s="120">
        <v>1</v>
      </c>
      <c r="J186" s="121">
        <v>1695.46</v>
      </c>
      <c r="K186" s="122">
        <v>0.2296</v>
      </c>
      <c r="L186" s="123">
        <f t="shared" ref="L186:L193" si="19">ROUNDDOWN((J186+(J186*K186)),2)</f>
        <v>2084.73</v>
      </c>
      <c r="M186" s="124">
        <f t="shared" ref="M186:M193" si="20">L186*I186</f>
        <v>2084.73</v>
      </c>
      <c r="N186" s="202"/>
      <c r="O186" s="203"/>
      <c r="R186" s="138"/>
    </row>
    <row r="187" spans="1:18" ht="25.5">
      <c r="A187" s="100"/>
      <c r="B187" s="100"/>
      <c r="C187" s="118" t="s">
        <v>296</v>
      </c>
      <c r="D187" s="118" t="s">
        <v>294</v>
      </c>
      <c r="E187" s="119" t="s">
        <v>297</v>
      </c>
      <c r="F187" s="118" t="s">
        <v>298</v>
      </c>
      <c r="G187" s="100"/>
      <c r="H187" s="100"/>
      <c r="I187" s="120">
        <v>1</v>
      </c>
      <c r="J187" s="121">
        <v>114.01</v>
      </c>
      <c r="K187" s="122">
        <v>0.2296</v>
      </c>
      <c r="L187" s="123">
        <f t="shared" si="19"/>
        <v>140.18</v>
      </c>
      <c r="M187" s="124">
        <f t="shared" si="20"/>
        <v>140.18</v>
      </c>
      <c r="R187" s="138"/>
    </row>
    <row r="188" spans="1:18" ht="25.5">
      <c r="A188" s="100"/>
      <c r="B188" s="100"/>
      <c r="C188" s="118" t="s">
        <v>299</v>
      </c>
      <c r="D188" s="118" t="s">
        <v>294</v>
      </c>
      <c r="E188" s="119" t="s">
        <v>300</v>
      </c>
      <c r="F188" s="118" t="s">
        <v>298</v>
      </c>
      <c r="G188" s="100"/>
      <c r="H188" s="100"/>
      <c r="I188" s="120">
        <v>1</v>
      </c>
      <c r="J188" s="121">
        <v>1726.5</v>
      </c>
      <c r="K188" s="122">
        <v>0.2296</v>
      </c>
      <c r="L188" s="123">
        <f t="shared" si="19"/>
        <v>2122.9</v>
      </c>
      <c r="M188" s="124">
        <f t="shared" si="20"/>
        <v>2122.9</v>
      </c>
      <c r="R188" s="138"/>
    </row>
    <row r="189" spans="1:18" ht="25.5">
      <c r="A189" s="100"/>
      <c r="B189" s="100"/>
      <c r="C189" s="118" t="s">
        <v>301</v>
      </c>
      <c r="D189" s="118" t="s">
        <v>302</v>
      </c>
      <c r="E189" s="119" t="s">
        <v>303</v>
      </c>
      <c r="F189" s="118" t="s">
        <v>304</v>
      </c>
      <c r="G189" s="100"/>
      <c r="H189" s="100"/>
      <c r="I189" s="120">
        <v>2</v>
      </c>
      <c r="J189" s="121">
        <v>962.26</v>
      </c>
      <c r="K189" s="122">
        <v>0.2296</v>
      </c>
      <c r="L189" s="123">
        <f t="shared" si="19"/>
        <v>1183.19</v>
      </c>
      <c r="M189" s="124">
        <f t="shared" si="20"/>
        <v>2366.38</v>
      </c>
      <c r="R189" s="138"/>
    </row>
    <row r="190" spans="1:18" ht="25.5">
      <c r="A190" s="100"/>
      <c r="B190" s="100"/>
      <c r="C190" s="118" t="s">
        <v>305</v>
      </c>
      <c r="D190" s="118" t="s">
        <v>302</v>
      </c>
      <c r="E190" s="119" t="s">
        <v>306</v>
      </c>
      <c r="F190" s="118" t="s">
        <v>304</v>
      </c>
      <c r="G190" s="100"/>
      <c r="H190" s="100"/>
      <c r="I190" s="120">
        <v>2</v>
      </c>
      <c r="J190" s="121">
        <v>847.5</v>
      </c>
      <c r="K190" s="122">
        <v>0.2296</v>
      </c>
      <c r="L190" s="123">
        <f t="shared" si="19"/>
        <v>1042.08</v>
      </c>
      <c r="M190" s="124">
        <f t="shared" si="20"/>
        <v>2084.16</v>
      </c>
      <c r="R190" s="138"/>
    </row>
    <row r="191" spans="1:18">
      <c r="A191" s="100"/>
      <c r="B191" s="100"/>
      <c r="C191" s="118" t="s">
        <v>307</v>
      </c>
      <c r="D191" s="118" t="s">
        <v>302</v>
      </c>
      <c r="E191" s="119" t="s">
        <v>308</v>
      </c>
      <c r="F191" s="118" t="s">
        <v>309</v>
      </c>
      <c r="G191" s="100"/>
      <c r="H191" s="100"/>
      <c r="I191" s="120">
        <v>20</v>
      </c>
      <c r="J191" s="121">
        <v>12.62</v>
      </c>
      <c r="K191" s="122">
        <v>0.2296</v>
      </c>
      <c r="L191" s="123">
        <f t="shared" si="19"/>
        <v>15.51</v>
      </c>
      <c r="M191" s="124">
        <f t="shared" si="20"/>
        <v>310.2</v>
      </c>
      <c r="R191" s="138"/>
    </row>
    <row r="192" spans="1:18" ht="25.5">
      <c r="A192" s="100"/>
      <c r="B192" s="100"/>
      <c r="C192" s="118" t="s">
        <v>310</v>
      </c>
      <c r="D192" s="118" t="s">
        <v>302</v>
      </c>
      <c r="E192" s="119" t="s">
        <v>311</v>
      </c>
      <c r="F192" s="118" t="s">
        <v>298</v>
      </c>
      <c r="G192" s="100"/>
      <c r="H192" s="100"/>
      <c r="I192" s="120">
        <v>2</v>
      </c>
      <c r="J192" s="121">
        <v>366.4</v>
      </c>
      <c r="K192" s="122">
        <v>0.2296</v>
      </c>
      <c r="L192" s="123">
        <f t="shared" si="19"/>
        <v>450.52</v>
      </c>
      <c r="M192" s="124">
        <f t="shared" si="20"/>
        <v>901.04</v>
      </c>
      <c r="R192" s="138"/>
    </row>
    <row r="193" spans="1:18">
      <c r="A193" s="100"/>
      <c r="B193" s="100"/>
      <c r="C193" s="118" t="s">
        <v>312</v>
      </c>
      <c r="D193" s="118" t="s">
        <v>302</v>
      </c>
      <c r="E193" s="119" t="s">
        <v>313</v>
      </c>
      <c r="F193" s="118" t="s">
        <v>298</v>
      </c>
      <c r="G193" s="100"/>
      <c r="H193" s="100"/>
      <c r="I193" s="120">
        <v>15</v>
      </c>
      <c r="J193" s="121">
        <v>118.81</v>
      </c>
      <c r="K193" s="122">
        <v>0.2296</v>
      </c>
      <c r="L193" s="123">
        <f t="shared" si="19"/>
        <v>146.08000000000001</v>
      </c>
      <c r="M193" s="124">
        <f t="shared" si="20"/>
        <v>2191.2000000000003</v>
      </c>
      <c r="R193" s="138"/>
    </row>
    <row r="194" spans="1:18">
      <c r="A194" s="100"/>
      <c r="B194" s="100"/>
      <c r="C194" s="118"/>
      <c r="D194" s="118"/>
      <c r="E194" s="125" t="s">
        <v>420</v>
      </c>
      <c r="F194" s="118"/>
      <c r="G194" s="100"/>
      <c r="H194" s="100"/>
      <c r="I194" s="120"/>
      <c r="J194" s="121"/>
      <c r="K194" s="122"/>
      <c r="L194" s="123"/>
      <c r="M194" s="103">
        <f>ROUND((SUM(M185:M193)),2)</f>
        <v>12200.79</v>
      </c>
      <c r="R194" s="138"/>
    </row>
    <row r="195" spans="1:18">
      <c r="A195" s="171"/>
      <c r="B195" s="172"/>
      <c r="C195" s="67"/>
      <c r="D195" s="67"/>
      <c r="E195" s="67"/>
      <c r="F195" s="110"/>
      <c r="G195" s="72"/>
      <c r="H195" s="67"/>
      <c r="I195" s="67"/>
      <c r="J195" s="67"/>
      <c r="K195" s="67"/>
      <c r="L195" s="67"/>
      <c r="M195" s="67"/>
      <c r="R195" s="138"/>
    </row>
    <row r="196" spans="1:18">
      <c r="A196" s="100"/>
      <c r="B196" s="100"/>
      <c r="C196" s="129"/>
      <c r="D196" s="129"/>
      <c r="E196" s="130" t="s">
        <v>314</v>
      </c>
      <c r="F196" s="130"/>
      <c r="G196" s="100"/>
      <c r="H196" s="100"/>
      <c r="I196" s="131"/>
      <c r="J196" s="132"/>
      <c r="K196" s="133"/>
      <c r="L196" s="130"/>
      <c r="M196" s="134"/>
      <c r="R196" s="138"/>
    </row>
    <row r="197" spans="1:18" ht="25.5">
      <c r="A197" s="100"/>
      <c r="B197" s="100"/>
      <c r="C197" s="118" t="s">
        <v>315</v>
      </c>
      <c r="D197" s="118" t="s">
        <v>294</v>
      </c>
      <c r="E197" s="119" t="s">
        <v>316</v>
      </c>
      <c r="F197" s="118" t="s">
        <v>295</v>
      </c>
      <c r="G197" s="100"/>
      <c r="H197" s="100"/>
      <c r="I197" s="120">
        <v>1232.27</v>
      </c>
      <c r="J197" s="121">
        <v>0.66</v>
      </c>
      <c r="K197" s="122">
        <v>0.2296</v>
      </c>
      <c r="L197" s="123">
        <f t="shared" ref="L197:L202" si="21">ROUNDDOWN((J197+(J197*K197)),2)</f>
        <v>0.81</v>
      </c>
      <c r="M197" s="124">
        <f>ROUNDDOWN((L197*I197),2)</f>
        <v>998.13</v>
      </c>
      <c r="R197" s="138"/>
    </row>
    <row r="198" spans="1:18" ht="38.25">
      <c r="A198" s="100"/>
      <c r="B198" s="100"/>
      <c r="C198" s="118" t="s">
        <v>317</v>
      </c>
      <c r="D198" s="118" t="s">
        <v>294</v>
      </c>
      <c r="E198" s="119" t="s">
        <v>318</v>
      </c>
      <c r="F198" s="118" t="s">
        <v>319</v>
      </c>
      <c r="G198" s="100"/>
      <c r="H198" s="100"/>
      <c r="I198" s="120">
        <v>1107.23</v>
      </c>
      <c r="J198" s="121">
        <v>10.220000000000001</v>
      </c>
      <c r="K198" s="122">
        <v>0.2296</v>
      </c>
      <c r="L198" s="123">
        <f t="shared" si="21"/>
        <v>12.56</v>
      </c>
      <c r="M198" s="124">
        <f t="shared" ref="M198:M202" si="22">ROUNDDOWN((L198*I198),2)</f>
        <v>13906.8</v>
      </c>
      <c r="R198" s="138"/>
    </row>
    <row r="199" spans="1:18" ht="51">
      <c r="A199" s="100"/>
      <c r="B199" s="100"/>
      <c r="C199" s="118" t="s">
        <v>320</v>
      </c>
      <c r="D199" s="118" t="s">
        <v>294</v>
      </c>
      <c r="E199" s="119" t="s">
        <v>321</v>
      </c>
      <c r="F199" s="118" t="s">
        <v>319</v>
      </c>
      <c r="G199" s="100"/>
      <c r="H199" s="100"/>
      <c r="I199" s="120">
        <v>1024.74</v>
      </c>
      <c r="J199" s="121">
        <v>17.82</v>
      </c>
      <c r="K199" s="122">
        <v>0.2296</v>
      </c>
      <c r="L199" s="123">
        <f t="shared" si="21"/>
        <v>21.91</v>
      </c>
      <c r="M199" s="124">
        <f t="shared" si="22"/>
        <v>22452.05</v>
      </c>
      <c r="R199" s="138"/>
    </row>
    <row r="200" spans="1:18" ht="38.25">
      <c r="A200" s="100"/>
      <c r="B200" s="100"/>
      <c r="C200" s="118" t="s">
        <v>322</v>
      </c>
      <c r="D200" s="118" t="s">
        <v>294</v>
      </c>
      <c r="E200" s="119" t="s">
        <v>323</v>
      </c>
      <c r="F200" s="118" t="s">
        <v>319</v>
      </c>
      <c r="G200" s="100"/>
      <c r="H200" s="100"/>
      <c r="I200" s="120">
        <v>1328.68</v>
      </c>
      <c r="J200" s="121">
        <v>9.61</v>
      </c>
      <c r="K200" s="122">
        <v>0.2296</v>
      </c>
      <c r="L200" s="123">
        <f t="shared" si="21"/>
        <v>11.81</v>
      </c>
      <c r="M200" s="124">
        <f t="shared" si="22"/>
        <v>15691.71</v>
      </c>
      <c r="R200" s="138"/>
    </row>
    <row r="201" spans="1:18" ht="25.5">
      <c r="A201" s="100"/>
      <c r="B201" s="100"/>
      <c r="C201" s="118" t="s">
        <v>324</v>
      </c>
      <c r="D201" s="118" t="s">
        <v>294</v>
      </c>
      <c r="E201" s="119" t="s">
        <v>325</v>
      </c>
      <c r="F201" s="118" t="s">
        <v>326</v>
      </c>
      <c r="G201" s="100"/>
      <c r="H201" s="100"/>
      <c r="I201" s="120">
        <v>13286.76</v>
      </c>
      <c r="J201" s="121">
        <v>2.59</v>
      </c>
      <c r="K201" s="122">
        <v>0.2296</v>
      </c>
      <c r="L201" s="123">
        <f t="shared" si="21"/>
        <v>3.18</v>
      </c>
      <c r="M201" s="124">
        <f t="shared" si="22"/>
        <v>42251.89</v>
      </c>
      <c r="R201" s="138"/>
    </row>
    <row r="202" spans="1:18">
      <c r="A202" s="100"/>
      <c r="B202" s="100"/>
      <c r="C202" s="118" t="s">
        <v>327</v>
      </c>
      <c r="D202" s="118" t="s">
        <v>294</v>
      </c>
      <c r="E202" s="119" t="s">
        <v>328</v>
      </c>
      <c r="F202" s="118" t="s">
        <v>319</v>
      </c>
      <c r="G202" s="100"/>
      <c r="H202" s="100"/>
      <c r="I202" s="120">
        <v>1328.68</v>
      </c>
      <c r="J202" s="121">
        <v>1.42</v>
      </c>
      <c r="K202" s="122">
        <v>0.2296</v>
      </c>
      <c r="L202" s="123">
        <f t="shared" si="21"/>
        <v>1.74</v>
      </c>
      <c r="M202" s="124">
        <f t="shared" si="22"/>
        <v>2311.9</v>
      </c>
      <c r="R202" s="138"/>
    </row>
    <row r="203" spans="1:18">
      <c r="A203" s="100"/>
      <c r="B203" s="100"/>
      <c r="C203" s="118"/>
      <c r="D203" s="118"/>
      <c r="E203" s="125" t="s">
        <v>421</v>
      </c>
      <c r="F203" s="118"/>
      <c r="G203" s="100"/>
      <c r="H203" s="100"/>
      <c r="I203" s="120"/>
      <c r="J203" s="121"/>
      <c r="K203" s="122"/>
      <c r="L203" s="123"/>
      <c r="M203" s="103">
        <f>ROUND((SUM(M197:M202)),2)</f>
        <v>97612.479999999996</v>
      </c>
      <c r="R203" s="138"/>
    </row>
    <row r="204" spans="1:18">
      <c r="A204" s="171"/>
      <c r="B204" s="172"/>
      <c r="C204" s="67"/>
      <c r="D204" s="67"/>
      <c r="E204" s="67"/>
      <c r="F204" s="110"/>
      <c r="G204" s="72"/>
      <c r="H204" s="67"/>
      <c r="I204" s="67"/>
      <c r="J204" s="67"/>
      <c r="K204" s="67"/>
      <c r="L204" s="67"/>
      <c r="M204" s="67"/>
      <c r="R204" s="138"/>
    </row>
    <row r="205" spans="1:18">
      <c r="A205" s="100"/>
      <c r="B205" s="100"/>
      <c r="C205" s="129"/>
      <c r="D205" s="129"/>
      <c r="E205" s="130" t="s">
        <v>329</v>
      </c>
      <c r="F205" s="130"/>
      <c r="G205" s="100"/>
      <c r="H205" s="100"/>
      <c r="I205" s="131"/>
      <c r="J205" s="132"/>
      <c r="K205" s="133"/>
      <c r="L205" s="130"/>
      <c r="M205" s="100"/>
      <c r="R205" s="138"/>
    </row>
    <row r="206" spans="1:18" ht="25.5">
      <c r="A206" s="100"/>
      <c r="B206" s="100"/>
      <c r="C206" s="118" t="s">
        <v>330</v>
      </c>
      <c r="D206" s="118" t="s">
        <v>294</v>
      </c>
      <c r="E206" s="119" t="s">
        <v>331</v>
      </c>
      <c r="F206" s="118" t="s">
        <v>295</v>
      </c>
      <c r="G206" s="100"/>
      <c r="H206" s="100"/>
      <c r="I206" s="120">
        <v>246.45</v>
      </c>
      <c r="J206" s="121">
        <v>2.94</v>
      </c>
      <c r="K206" s="122">
        <v>0.2296</v>
      </c>
      <c r="L206" s="123">
        <f t="shared" ref="L206:L220" si="23">ROUNDDOWN((J206+(J206*K206)),2)</f>
        <v>3.61</v>
      </c>
      <c r="M206" s="124">
        <f t="shared" ref="M206:M220" si="24">ROUNDDOWN((L206*I206),2)</f>
        <v>889.68</v>
      </c>
      <c r="R206" s="138"/>
    </row>
    <row r="207" spans="1:18" ht="25.5">
      <c r="A207" s="100"/>
      <c r="B207" s="100"/>
      <c r="C207" s="118" t="s">
        <v>332</v>
      </c>
      <c r="D207" s="118" t="s">
        <v>294</v>
      </c>
      <c r="E207" s="119" t="s">
        <v>333</v>
      </c>
      <c r="F207" s="118" t="s">
        <v>319</v>
      </c>
      <c r="G207" s="100"/>
      <c r="H207" s="100"/>
      <c r="I207" s="120">
        <v>209.49</v>
      </c>
      <c r="J207" s="121">
        <v>174.85</v>
      </c>
      <c r="K207" s="122">
        <v>0.2296</v>
      </c>
      <c r="L207" s="123">
        <f t="shared" si="23"/>
        <v>214.99</v>
      </c>
      <c r="M207" s="124">
        <f t="shared" si="24"/>
        <v>45038.25</v>
      </c>
      <c r="R207" s="138"/>
    </row>
    <row r="208" spans="1:18" ht="25.5">
      <c r="A208" s="100"/>
      <c r="B208" s="100"/>
      <c r="C208" s="118" t="s">
        <v>334</v>
      </c>
      <c r="D208" s="118" t="s">
        <v>294</v>
      </c>
      <c r="E208" s="119" t="s">
        <v>335</v>
      </c>
      <c r="F208" s="118" t="s">
        <v>319</v>
      </c>
      <c r="G208" s="100"/>
      <c r="H208" s="100"/>
      <c r="I208" s="120">
        <v>160.19999999999999</v>
      </c>
      <c r="J208" s="121">
        <v>193.74</v>
      </c>
      <c r="K208" s="122">
        <v>0.2296</v>
      </c>
      <c r="L208" s="123">
        <f t="shared" si="23"/>
        <v>238.22</v>
      </c>
      <c r="M208" s="124">
        <f t="shared" si="24"/>
        <v>38162.839999999997</v>
      </c>
      <c r="R208" s="138"/>
    </row>
    <row r="209" spans="1:18" ht="38.25">
      <c r="A209" s="100"/>
      <c r="B209" s="100"/>
      <c r="C209" s="118" t="s">
        <v>336</v>
      </c>
      <c r="D209" s="118" t="s">
        <v>294</v>
      </c>
      <c r="E209" s="119" t="s">
        <v>337</v>
      </c>
      <c r="F209" s="118" t="s">
        <v>319</v>
      </c>
      <c r="G209" s="100"/>
      <c r="H209" s="100"/>
      <c r="I209" s="120">
        <v>443.62</v>
      </c>
      <c r="J209" s="121">
        <v>9.14</v>
      </c>
      <c r="K209" s="122">
        <v>0.2296</v>
      </c>
      <c r="L209" s="123">
        <f t="shared" si="23"/>
        <v>11.23</v>
      </c>
      <c r="M209" s="124">
        <f t="shared" si="24"/>
        <v>4981.8500000000004</v>
      </c>
      <c r="R209" s="138"/>
    </row>
    <row r="210" spans="1:18" ht="25.5">
      <c r="A210" s="100"/>
      <c r="B210" s="100"/>
      <c r="C210" s="118" t="s">
        <v>324</v>
      </c>
      <c r="D210" s="118" t="s">
        <v>294</v>
      </c>
      <c r="E210" s="119" t="s">
        <v>325</v>
      </c>
      <c r="F210" s="118" t="s">
        <v>326</v>
      </c>
      <c r="G210" s="100"/>
      <c r="H210" s="100"/>
      <c r="I210" s="120">
        <v>1863.19</v>
      </c>
      <c r="J210" s="121">
        <v>2.59</v>
      </c>
      <c r="K210" s="122">
        <v>0.2296</v>
      </c>
      <c r="L210" s="123">
        <f t="shared" si="23"/>
        <v>3.18</v>
      </c>
      <c r="M210" s="124">
        <f t="shared" si="24"/>
        <v>5924.94</v>
      </c>
      <c r="R210" s="138"/>
    </row>
    <row r="211" spans="1:18">
      <c r="A211" s="100"/>
      <c r="B211" s="100"/>
      <c r="C211" s="118" t="s">
        <v>338</v>
      </c>
      <c r="D211" s="118" t="s">
        <v>339</v>
      </c>
      <c r="E211" s="119" t="s">
        <v>340</v>
      </c>
      <c r="F211" s="118" t="s">
        <v>295</v>
      </c>
      <c r="G211" s="100"/>
      <c r="H211" s="100"/>
      <c r="I211" s="120">
        <v>1232.27</v>
      </c>
      <c r="J211" s="121">
        <v>11.34</v>
      </c>
      <c r="K211" s="122">
        <v>0.2296</v>
      </c>
      <c r="L211" s="123">
        <f t="shared" si="23"/>
        <v>13.94</v>
      </c>
      <c r="M211" s="124">
        <f t="shared" si="24"/>
        <v>17177.84</v>
      </c>
      <c r="R211" s="138"/>
    </row>
    <row r="212" spans="1:18">
      <c r="A212" s="100"/>
      <c r="B212" s="100"/>
      <c r="C212" s="118" t="s">
        <v>341</v>
      </c>
      <c r="D212" s="118" t="s">
        <v>339</v>
      </c>
      <c r="E212" s="119" t="s">
        <v>342</v>
      </c>
      <c r="F212" s="118" t="s">
        <v>295</v>
      </c>
      <c r="G212" s="100"/>
      <c r="H212" s="100"/>
      <c r="I212" s="120">
        <v>1232.27</v>
      </c>
      <c r="J212" s="121">
        <v>2.0299999999999998</v>
      </c>
      <c r="K212" s="122">
        <v>0.2296</v>
      </c>
      <c r="L212" s="123">
        <f t="shared" si="23"/>
        <v>2.4900000000000002</v>
      </c>
      <c r="M212" s="124">
        <f t="shared" si="24"/>
        <v>3068.35</v>
      </c>
      <c r="R212" s="138"/>
    </row>
    <row r="213" spans="1:18" ht="25.5">
      <c r="A213" s="100"/>
      <c r="B213" s="100"/>
      <c r="C213" s="118" t="s">
        <v>343</v>
      </c>
      <c r="D213" s="118" t="s">
        <v>294</v>
      </c>
      <c r="E213" s="119" t="s">
        <v>344</v>
      </c>
      <c r="F213" s="118" t="s">
        <v>345</v>
      </c>
      <c r="G213" s="100"/>
      <c r="H213" s="100"/>
      <c r="I213" s="120">
        <v>7.33</v>
      </c>
      <c r="J213" s="121">
        <v>1.94</v>
      </c>
      <c r="K213" s="122">
        <v>0.2296</v>
      </c>
      <c r="L213" s="123">
        <f t="shared" si="23"/>
        <v>2.38</v>
      </c>
      <c r="M213" s="124">
        <f t="shared" si="24"/>
        <v>17.440000000000001</v>
      </c>
      <c r="R213" s="138"/>
    </row>
    <row r="214" spans="1:18" ht="25.5">
      <c r="A214" s="100"/>
      <c r="B214" s="100"/>
      <c r="C214" s="118" t="s">
        <v>346</v>
      </c>
      <c r="D214" s="118" t="s">
        <v>294</v>
      </c>
      <c r="E214" s="119" t="s">
        <v>347</v>
      </c>
      <c r="F214" s="118" t="s">
        <v>345</v>
      </c>
      <c r="G214" s="100"/>
      <c r="H214" s="100"/>
      <c r="I214" s="120">
        <v>62.85</v>
      </c>
      <c r="J214" s="121">
        <v>1.48</v>
      </c>
      <c r="K214" s="122">
        <v>0.2296</v>
      </c>
      <c r="L214" s="123">
        <f t="shared" si="23"/>
        <v>1.81</v>
      </c>
      <c r="M214" s="124">
        <f t="shared" si="24"/>
        <v>113.75</v>
      </c>
      <c r="R214" s="138"/>
    </row>
    <row r="215" spans="1:18" ht="38.25">
      <c r="A215" s="100"/>
      <c r="B215" s="100"/>
      <c r="C215" s="118" t="s">
        <v>348</v>
      </c>
      <c r="D215" s="118" t="s">
        <v>294</v>
      </c>
      <c r="E215" s="119" t="s">
        <v>349</v>
      </c>
      <c r="F215" s="118" t="s">
        <v>345</v>
      </c>
      <c r="G215" s="100"/>
      <c r="H215" s="100"/>
      <c r="I215" s="120">
        <v>609.6</v>
      </c>
      <c r="J215" s="121">
        <v>0.57999999999999996</v>
      </c>
      <c r="K215" s="122">
        <v>0.2296</v>
      </c>
      <c r="L215" s="123">
        <f t="shared" si="23"/>
        <v>0.71</v>
      </c>
      <c r="M215" s="124">
        <f t="shared" si="24"/>
        <v>432.81</v>
      </c>
      <c r="R215" s="138"/>
    </row>
    <row r="216" spans="1:18" ht="25.5">
      <c r="A216" s="100"/>
      <c r="B216" s="100"/>
      <c r="C216" s="118" t="s">
        <v>350</v>
      </c>
      <c r="D216" s="118" t="s">
        <v>294</v>
      </c>
      <c r="E216" s="119" t="s">
        <v>351</v>
      </c>
      <c r="F216" s="118" t="s">
        <v>319</v>
      </c>
      <c r="G216" s="100"/>
      <c r="H216" s="100"/>
      <c r="I216" s="120">
        <v>71.19</v>
      </c>
      <c r="J216" s="121">
        <v>1788.62</v>
      </c>
      <c r="K216" s="122">
        <v>0.2296</v>
      </c>
      <c r="L216" s="123">
        <f t="shared" si="23"/>
        <v>2199.2800000000002</v>
      </c>
      <c r="M216" s="124">
        <f t="shared" si="24"/>
        <v>156566.74</v>
      </c>
      <c r="R216" s="138"/>
    </row>
    <row r="217" spans="1:18" ht="25.5">
      <c r="A217" s="100"/>
      <c r="B217" s="100"/>
      <c r="C217" s="118" t="s">
        <v>324</v>
      </c>
      <c r="D217" s="118" t="s">
        <v>294</v>
      </c>
      <c r="E217" s="119" t="s">
        <v>325</v>
      </c>
      <c r="F217" s="118" t="s">
        <v>326</v>
      </c>
      <c r="G217" s="100"/>
      <c r="H217" s="100"/>
      <c r="I217" s="120">
        <v>298.98</v>
      </c>
      <c r="J217" s="121">
        <v>2.59</v>
      </c>
      <c r="K217" s="122">
        <v>0.2296</v>
      </c>
      <c r="L217" s="123">
        <f t="shared" si="23"/>
        <v>3.18</v>
      </c>
      <c r="M217" s="124">
        <f t="shared" si="24"/>
        <v>950.75</v>
      </c>
      <c r="R217" s="138"/>
    </row>
    <row r="218" spans="1:18" ht="25.5">
      <c r="A218" s="100"/>
      <c r="B218" s="100"/>
      <c r="C218" s="118" t="s">
        <v>352</v>
      </c>
      <c r="D218" s="118" t="s">
        <v>294</v>
      </c>
      <c r="E218" s="119" t="s">
        <v>353</v>
      </c>
      <c r="F218" s="118" t="s">
        <v>345</v>
      </c>
      <c r="G218" s="100"/>
      <c r="H218" s="100"/>
      <c r="I218" s="120">
        <v>1242.8900000000001</v>
      </c>
      <c r="J218" s="121">
        <v>1.59</v>
      </c>
      <c r="K218" s="122">
        <v>0.2296</v>
      </c>
      <c r="L218" s="123">
        <f t="shared" si="23"/>
        <v>1.95</v>
      </c>
      <c r="M218" s="124">
        <f t="shared" si="24"/>
        <v>2423.63</v>
      </c>
      <c r="R218" s="138"/>
    </row>
    <row r="219" spans="1:18">
      <c r="A219" s="100"/>
      <c r="B219" s="100"/>
      <c r="C219" s="118" t="s">
        <v>354</v>
      </c>
      <c r="D219" s="118" t="s">
        <v>302</v>
      </c>
      <c r="E219" s="119" t="s">
        <v>355</v>
      </c>
      <c r="F219" s="118" t="s">
        <v>356</v>
      </c>
      <c r="G219" s="100"/>
      <c r="H219" s="100"/>
      <c r="I219" s="120">
        <v>1.48</v>
      </c>
      <c r="J219" s="121">
        <v>8920</v>
      </c>
      <c r="K219" s="122">
        <v>0.2296</v>
      </c>
      <c r="L219" s="123">
        <f t="shared" si="23"/>
        <v>10968.03</v>
      </c>
      <c r="M219" s="124">
        <f t="shared" si="24"/>
        <v>16232.68</v>
      </c>
      <c r="R219" s="138"/>
    </row>
    <row r="220" spans="1:18">
      <c r="A220" s="100"/>
      <c r="B220" s="100"/>
      <c r="C220" s="118" t="s">
        <v>357</v>
      </c>
      <c r="D220" s="118" t="s">
        <v>302</v>
      </c>
      <c r="E220" s="119" t="s">
        <v>358</v>
      </c>
      <c r="F220" s="118" t="s">
        <v>356</v>
      </c>
      <c r="G220" s="100"/>
      <c r="H220" s="100"/>
      <c r="I220" s="120">
        <v>0.62</v>
      </c>
      <c r="J220" s="121">
        <v>3701.25</v>
      </c>
      <c r="K220" s="122">
        <v>0.2296</v>
      </c>
      <c r="L220" s="123">
        <f t="shared" si="23"/>
        <v>4551.05</v>
      </c>
      <c r="M220" s="124">
        <f t="shared" si="24"/>
        <v>2821.65</v>
      </c>
      <c r="R220" s="138"/>
    </row>
    <row r="221" spans="1:18">
      <c r="A221" s="100"/>
      <c r="B221" s="100"/>
      <c r="C221" s="118"/>
      <c r="D221" s="118"/>
      <c r="E221" s="125" t="s">
        <v>422</v>
      </c>
      <c r="F221" s="118"/>
      <c r="G221" s="100"/>
      <c r="H221" s="100"/>
      <c r="I221" s="120"/>
      <c r="J221" s="121"/>
      <c r="K221" s="122"/>
      <c r="L221" s="123"/>
      <c r="M221" s="103">
        <f>ROUND((SUM(M206:M220)),2)</f>
        <v>294803.20000000001</v>
      </c>
      <c r="R221" s="138"/>
    </row>
    <row r="222" spans="1:18">
      <c r="A222" s="171"/>
      <c r="B222" s="172"/>
      <c r="C222" s="67"/>
      <c r="D222" s="67"/>
      <c r="E222" s="67"/>
      <c r="F222" s="110"/>
      <c r="G222" s="72"/>
      <c r="H222" s="67"/>
      <c r="I222" s="67"/>
      <c r="J222" s="67"/>
      <c r="K222" s="67"/>
      <c r="L222" s="67"/>
      <c r="M222" s="67"/>
      <c r="R222" s="138"/>
    </row>
    <row r="223" spans="1:18">
      <c r="A223" s="100"/>
      <c r="B223" s="100"/>
      <c r="C223" s="129"/>
      <c r="D223" s="129"/>
      <c r="E223" s="130" t="s">
        <v>359</v>
      </c>
      <c r="F223" s="130"/>
      <c r="G223" s="100"/>
      <c r="H223" s="100"/>
      <c r="I223" s="131"/>
      <c r="J223" s="132"/>
      <c r="K223" s="133"/>
      <c r="L223" s="130"/>
      <c r="M223" s="124"/>
      <c r="R223" s="138"/>
    </row>
    <row r="224" spans="1:18">
      <c r="A224" s="100"/>
      <c r="B224" s="100"/>
      <c r="C224" s="118" t="s">
        <v>360</v>
      </c>
      <c r="D224" s="118" t="s">
        <v>339</v>
      </c>
      <c r="E224" s="119" t="s">
        <v>361</v>
      </c>
      <c r="F224" s="118" t="s">
        <v>362</v>
      </c>
      <c r="G224" s="100"/>
      <c r="H224" s="100"/>
      <c r="I224" s="120">
        <v>2</v>
      </c>
      <c r="J224" s="135">
        <v>1144.32</v>
      </c>
      <c r="K224" s="133">
        <v>0.2296</v>
      </c>
      <c r="L224" s="136">
        <f t="shared" ref="L224:L230" si="25">ROUNDDOWN((J224+(J224*K224)),2)</f>
        <v>1407.05</v>
      </c>
      <c r="M224" s="124">
        <f t="shared" ref="M224:M230" si="26">ROUNDDOWN((L224*I224),2)</f>
        <v>2814.1</v>
      </c>
      <c r="R224" s="138"/>
    </row>
    <row r="225" spans="1:18">
      <c r="A225" s="100"/>
      <c r="B225" s="100"/>
      <c r="C225" s="118" t="s">
        <v>363</v>
      </c>
      <c r="D225" s="118" t="s">
        <v>339</v>
      </c>
      <c r="E225" s="119" t="s">
        <v>364</v>
      </c>
      <c r="F225" s="118" t="s">
        <v>362</v>
      </c>
      <c r="G225" s="100"/>
      <c r="H225" s="100"/>
      <c r="I225" s="120">
        <v>2</v>
      </c>
      <c r="J225" s="121">
        <v>167.65</v>
      </c>
      <c r="K225" s="122">
        <v>0.2296</v>
      </c>
      <c r="L225" s="123">
        <f t="shared" si="25"/>
        <v>206.14</v>
      </c>
      <c r="M225" s="124">
        <f t="shared" si="26"/>
        <v>412.28</v>
      </c>
      <c r="R225" s="138"/>
    </row>
    <row r="226" spans="1:18">
      <c r="A226" s="100"/>
      <c r="B226" s="100"/>
      <c r="C226" s="118" t="s">
        <v>365</v>
      </c>
      <c r="D226" s="118" t="s">
        <v>339</v>
      </c>
      <c r="E226" s="119" t="s">
        <v>366</v>
      </c>
      <c r="F226" s="118" t="s">
        <v>362</v>
      </c>
      <c r="G226" s="100"/>
      <c r="H226" s="100"/>
      <c r="I226" s="120">
        <v>2</v>
      </c>
      <c r="J226" s="121">
        <v>1162.98</v>
      </c>
      <c r="K226" s="122">
        <v>0.2296</v>
      </c>
      <c r="L226" s="123">
        <f t="shared" si="25"/>
        <v>1430</v>
      </c>
      <c r="M226" s="124">
        <f t="shared" si="26"/>
        <v>2860</v>
      </c>
      <c r="R226" s="138"/>
    </row>
    <row r="227" spans="1:18" ht="25.5">
      <c r="A227" s="100"/>
      <c r="B227" s="100"/>
      <c r="C227" s="118" t="s">
        <v>367</v>
      </c>
      <c r="D227" s="118" t="s">
        <v>339</v>
      </c>
      <c r="E227" s="119" t="s">
        <v>368</v>
      </c>
      <c r="F227" s="118" t="s">
        <v>362</v>
      </c>
      <c r="G227" s="100"/>
      <c r="H227" s="100"/>
      <c r="I227" s="120">
        <v>2</v>
      </c>
      <c r="J227" s="121">
        <v>441.25</v>
      </c>
      <c r="K227" s="122">
        <v>0.2296</v>
      </c>
      <c r="L227" s="123">
        <f t="shared" si="25"/>
        <v>542.55999999999995</v>
      </c>
      <c r="M227" s="124">
        <f t="shared" si="26"/>
        <v>1085.1199999999999</v>
      </c>
      <c r="R227" s="138"/>
    </row>
    <row r="228" spans="1:18">
      <c r="A228" s="100"/>
      <c r="B228" s="100"/>
      <c r="C228" s="118" t="s">
        <v>369</v>
      </c>
      <c r="D228" s="118" t="s">
        <v>339</v>
      </c>
      <c r="E228" s="119" t="s">
        <v>370</v>
      </c>
      <c r="F228" s="118" t="s">
        <v>295</v>
      </c>
      <c r="G228" s="100"/>
      <c r="H228" s="100"/>
      <c r="I228" s="120">
        <v>72</v>
      </c>
      <c r="J228" s="121">
        <v>46.88</v>
      </c>
      <c r="K228" s="122">
        <v>0.2296</v>
      </c>
      <c r="L228" s="123">
        <f t="shared" si="25"/>
        <v>57.64</v>
      </c>
      <c r="M228" s="124">
        <f t="shared" si="26"/>
        <v>4150.08</v>
      </c>
      <c r="R228" s="138"/>
    </row>
    <row r="229" spans="1:18">
      <c r="A229" s="100"/>
      <c r="B229" s="100"/>
      <c r="C229" s="118" t="s">
        <v>371</v>
      </c>
      <c r="D229" s="118" t="s">
        <v>339</v>
      </c>
      <c r="E229" s="119" t="s">
        <v>372</v>
      </c>
      <c r="F229" s="118" t="s">
        <v>362</v>
      </c>
      <c r="G229" s="100"/>
      <c r="H229" s="100"/>
      <c r="I229" s="120">
        <v>400</v>
      </c>
      <c r="J229" s="121">
        <v>48.86</v>
      </c>
      <c r="K229" s="122">
        <v>0.2296</v>
      </c>
      <c r="L229" s="123">
        <f t="shared" si="25"/>
        <v>60.07</v>
      </c>
      <c r="M229" s="124">
        <f t="shared" si="26"/>
        <v>24028</v>
      </c>
      <c r="R229" s="138"/>
    </row>
    <row r="230" spans="1:18">
      <c r="A230" s="100"/>
      <c r="B230" s="100"/>
      <c r="C230" s="118" t="s">
        <v>373</v>
      </c>
      <c r="D230" s="118" t="s">
        <v>339</v>
      </c>
      <c r="E230" s="119" t="s">
        <v>374</v>
      </c>
      <c r="F230" s="118" t="s">
        <v>362</v>
      </c>
      <c r="G230" s="100"/>
      <c r="H230" s="100"/>
      <c r="I230" s="120">
        <v>200</v>
      </c>
      <c r="J230" s="121">
        <v>76.040000000000006</v>
      </c>
      <c r="K230" s="122">
        <v>0.2296</v>
      </c>
      <c r="L230" s="123">
        <f t="shared" si="25"/>
        <v>93.49</v>
      </c>
      <c r="M230" s="124">
        <f t="shared" si="26"/>
        <v>18698</v>
      </c>
      <c r="R230" s="138"/>
    </row>
    <row r="231" spans="1:18">
      <c r="A231" s="100"/>
      <c r="B231" s="100"/>
      <c r="C231" s="118"/>
      <c r="D231" s="118"/>
      <c r="E231" s="125" t="s">
        <v>423</v>
      </c>
      <c r="F231" s="118"/>
      <c r="G231" s="100"/>
      <c r="H231" s="100"/>
      <c r="I231" s="120"/>
      <c r="J231" s="121"/>
      <c r="K231" s="122"/>
      <c r="L231" s="123"/>
      <c r="M231" s="103">
        <f>ROUND((SUM(M224:M230)),2)</f>
        <v>54047.58</v>
      </c>
      <c r="R231" s="138"/>
    </row>
    <row r="232" spans="1:18">
      <c r="A232" s="171"/>
      <c r="B232" s="172"/>
      <c r="C232" s="67"/>
      <c r="D232" s="67"/>
      <c r="E232" s="67"/>
      <c r="F232" s="110"/>
      <c r="G232" s="72"/>
      <c r="H232" s="67"/>
      <c r="I232" s="67"/>
      <c r="J232" s="67"/>
      <c r="K232" s="67"/>
      <c r="L232" s="67"/>
      <c r="M232" s="67"/>
      <c r="R232" s="138"/>
    </row>
    <row r="233" spans="1:18">
      <c r="A233" s="100"/>
      <c r="B233" s="100"/>
      <c r="C233" s="129"/>
      <c r="D233" s="129"/>
      <c r="E233" s="130" t="s">
        <v>375</v>
      </c>
      <c r="F233" s="130"/>
      <c r="G233" s="100"/>
      <c r="H233" s="100"/>
      <c r="I233" s="131"/>
      <c r="J233" s="132"/>
      <c r="K233" s="133"/>
      <c r="L233" s="130"/>
      <c r="M233" s="124"/>
      <c r="R233" s="138"/>
    </row>
    <row r="234" spans="1:18" ht="25.5">
      <c r="A234" s="100"/>
      <c r="B234" s="100"/>
      <c r="C234" s="118" t="s">
        <v>376</v>
      </c>
      <c r="D234" s="118" t="s">
        <v>294</v>
      </c>
      <c r="E234" s="119" t="s">
        <v>377</v>
      </c>
      <c r="F234" s="118" t="s">
        <v>298</v>
      </c>
      <c r="G234" s="100"/>
      <c r="H234" s="100"/>
      <c r="I234" s="120">
        <v>4</v>
      </c>
      <c r="J234" s="121">
        <v>1873.36</v>
      </c>
      <c r="K234" s="122">
        <v>0.2296</v>
      </c>
      <c r="L234" s="123">
        <f t="shared" ref="L234:L237" si="27">ROUNDDOWN((J234+(J234*K234)),2)</f>
        <v>2303.48</v>
      </c>
      <c r="M234" s="124">
        <f t="shared" ref="M234:M237" si="28">ROUNDDOWN((L234*I234),2)</f>
        <v>9213.92</v>
      </c>
      <c r="R234" s="138"/>
    </row>
    <row r="235" spans="1:18" ht="25.5">
      <c r="A235" s="100"/>
      <c r="B235" s="100"/>
      <c r="C235" s="118" t="s">
        <v>378</v>
      </c>
      <c r="D235" s="118" t="s">
        <v>294</v>
      </c>
      <c r="E235" s="119" t="s">
        <v>379</v>
      </c>
      <c r="F235" s="118" t="s">
        <v>298</v>
      </c>
      <c r="G235" s="100"/>
      <c r="H235" s="100"/>
      <c r="I235" s="120">
        <v>4</v>
      </c>
      <c r="J235" s="121">
        <v>304.02999999999997</v>
      </c>
      <c r="K235" s="122">
        <v>0.2296</v>
      </c>
      <c r="L235" s="123">
        <f t="shared" si="27"/>
        <v>373.83</v>
      </c>
      <c r="M235" s="124">
        <f t="shared" si="28"/>
        <v>1495.32</v>
      </c>
      <c r="R235" s="138"/>
    </row>
    <row r="236" spans="1:18">
      <c r="A236" s="100"/>
      <c r="B236" s="100"/>
      <c r="C236" s="118" t="s">
        <v>380</v>
      </c>
      <c r="D236" s="118" t="s">
        <v>294</v>
      </c>
      <c r="E236" s="119" t="s">
        <v>381</v>
      </c>
      <c r="F236" s="118" t="s">
        <v>298</v>
      </c>
      <c r="G236" s="100"/>
      <c r="H236" s="100"/>
      <c r="I236" s="120">
        <v>1</v>
      </c>
      <c r="J236" s="121">
        <v>585.05999999999995</v>
      </c>
      <c r="K236" s="122">
        <v>0.2296</v>
      </c>
      <c r="L236" s="123">
        <f t="shared" si="27"/>
        <v>719.38</v>
      </c>
      <c r="M236" s="124">
        <f t="shared" si="28"/>
        <v>719.38</v>
      </c>
      <c r="R236" s="138"/>
    </row>
    <row r="237" spans="1:18" ht="25.5">
      <c r="A237" s="100"/>
      <c r="B237" s="100"/>
      <c r="C237" s="118" t="s">
        <v>382</v>
      </c>
      <c r="D237" s="118" t="s">
        <v>294</v>
      </c>
      <c r="E237" s="119" t="s">
        <v>383</v>
      </c>
      <c r="F237" s="118" t="s">
        <v>298</v>
      </c>
      <c r="G237" s="100"/>
      <c r="H237" s="100"/>
      <c r="I237" s="120">
        <v>4</v>
      </c>
      <c r="J237" s="121">
        <v>542.69000000000005</v>
      </c>
      <c r="K237" s="122">
        <v>0.2296</v>
      </c>
      <c r="L237" s="123">
        <f t="shared" si="27"/>
        <v>667.29</v>
      </c>
      <c r="M237" s="124">
        <f t="shared" si="28"/>
        <v>2669.16</v>
      </c>
      <c r="R237" s="138"/>
    </row>
    <row r="238" spans="1:18">
      <c r="A238" s="100"/>
      <c r="B238" s="100"/>
      <c r="C238" s="118"/>
      <c r="D238" s="118"/>
      <c r="E238" s="125" t="s">
        <v>424</v>
      </c>
      <c r="F238" s="118"/>
      <c r="G238" s="100"/>
      <c r="H238" s="100"/>
      <c r="I238" s="120"/>
      <c r="J238" s="121"/>
      <c r="K238" s="122"/>
      <c r="L238" s="123"/>
      <c r="M238" s="103">
        <f>ROUND((SUM(M234:M237)),2)</f>
        <v>14097.78</v>
      </c>
      <c r="R238" s="138"/>
    </row>
    <row r="239" spans="1:18">
      <c r="A239" s="171"/>
      <c r="B239" s="172"/>
      <c r="C239" s="67"/>
      <c r="D239" s="67"/>
      <c r="E239" s="67"/>
      <c r="F239" s="110"/>
      <c r="G239" s="72"/>
      <c r="H239" s="67"/>
      <c r="I239" s="67"/>
      <c r="J239" s="67"/>
      <c r="K239" s="67"/>
      <c r="L239" s="67"/>
      <c r="M239" s="67"/>
      <c r="R239" s="138"/>
    </row>
    <row r="240" spans="1:18">
      <c r="A240" s="100"/>
      <c r="B240" s="100"/>
      <c r="C240" s="129"/>
      <c r="D240" s="129"/>
      <c r="E240" s="130" t="s">
        <v>384</v>
      </c>
      <c r="F240" s="130"/>
      <c r="G240" s="100"/>
      <c r="H240" s="100"/>
      <c r="I240" s="131"/>
      <c r="J240" s="132"/>
      <c r="K240" s="133"/>
      <c r="L240" s="130"/>
      <c r="M240" s="124"/>
      <c r="R240" s="138"/>
    </row>
    <row r="241" spans="1:18" ht="25.5">
      <c r="A241" s="100"/>
      <c r="B241" s="100"/>
      <c r="C241" s="118" t="s">
        <v>385</v>
      </c>
      <c r="D241" s="118" t="s">
        <v>294</v>
      </c>
      <c r="E241" s="119" t="s">
        <v>386</v>
      </c>
      <c r="F241" s="118" t="s">
        <v>298</v>
      </c>
      <c r="G241" s="100"/>
      <c r="H241" s="100"/>
      <c r="I241" s="120">
        <v>1</v>
      </c>
      <c r="J241" s="121">
        <v>23.98</v>
      </c>
      <c r="K241" s="122">
        <v>0.2296</v>
      </c>
      <c r="L241" s="123">
        <f t="shared" ref="L241:L245" si="29">ROUNDDOWN((J241+(J241*K241)),2)</f>
        <v>29.48</v>
      </c>
      <c r="M241" s="124">
        <f t="shared" ref="M241:M245" si="30">ROUNDDOWN((L241*I241),2)</f>
        <v>29.48</v>
      </c>
      <c r="R241" s="138"/>
    </row>
    <row r="242" spans="1:18" ht="25.5">
      <c r="A242" s="100"/>
      <c r="B242" s="100"/>
      <c r="C242" s="118" t="s">
        <v>387</v>
      </c>
      <c r="D242" s="118" t="s">
        <v>302</v>
      </c>
      <c r="E242" s="119" t="s">
        <v>388</v>
      </c>
      <c r="F242" s="118" t="s">
        <v>298</v>
      </c>
      <c r="G242" s="100"/>
      <c r="H242" s="100"/>
      <c r="I242" s="120">
        <v>1</v>
      </c>
      <c r="J242" s="121">
        <v>3068.58</v>
      </c>
      <c r="K242" s="122">
        <v>0.2296</v>
      </c>
      <c r="L242" s="123">
        <f t="shared" si="29"/>
        <v>3773.12</v>
      </c>
      <c r="M242" s="124">
        <f t="shared" si="30"/>
        <v>3773.12</v>
      </c>
      <c r="R242" s="138"/>
    </row>
    <row r="243" spans="1:18" ht="25.5">
      <c r="A243" s="100"/>
      <c r="B243" s="100"/>
      <c r="C243" s="118" t="s">
        <v>389</v>
      </c>
      <c r="D243" s="118" t="s">
        <v>294</v>
      </c>
      <c r="E243" s="119" t="s">
        <v>390</v>
      </c>
      <c r="F243" s="118" t="s">
        <v>298</v>
      </c>
      <c r="G243" s="100"/>
      <c r="H243" s="100"/>
      <c r="I243" s="120">
        <v>1</v>
      </c>
      <c r="J243" s="121">
        <v>602.79999999999995</v>
      </c>
      <c r="K243" s="122">
        <v>0.2296</v>
      </c>
      <c r="L243" s="123">
        <f t="shared" si="29"/>
        <v>741.2</v>
      </c>
      <c r="M243" s="124">
        <f t="shared" si="30"/>
        <v>741.2</v>
      </c>
      <c r="R243" s="138"/>
    </row>
    <row r="244" spans="1:18" ht="25.5">
      <c r="A244" s="100"/>
      <c r="B244" s="100"/>
      <c r="C244" s="118" t="s">
        <v>391</v>
      </c>
      <c r="D244" s="118" t="s">
        <v>294</v>
      </c>
      <c r="E244" s="119" t="s">
        <v>392</v>
      </c>
      <c r="F244" s="118" t="s">
        <v>298</v>
      </c>
      <c r="G244" s="100"/>
      <c r="H244" s="100"/>
      <c r="I244" s="120">
        <v>1</v>
      </c>
      <c r="J244" s="121">
        <v>33.520000000000003</v>
      </c>
      <c r="K244" s="122">
        <v>0.2296</v>
      </c>
      <c r="L244" s="123">
        <f t="shared" si="29"/>
        <v>41.21</v>
      </c>
      <c r="M244" s="124">
        <f t="shared" si="30"/>
        <v>41.21</v>
      </c>
      <c r="R244" s="138"/>
    </row>
    <row r="245" spans="1:18">
      <c r="A245" s="100"/>
      <c r="B245" s="100"/>
      <c r="C245" s="118" t="s">
        <v>393</v>
      </c>
      <c r="D245" s="118" t="s">
        <v>302</v>
      </c>
      <c r="E245" s="119" t="s">
        <v>394</v>
      </c>
      <c r="F245" s="118" t="s">
        <v>395</v>
      </c>
      <c r="G245" s="100"/>
      <c r="H245" s="100"/>
      <c r="I245" s="120">
        <v>90</v>
      </c>
      <c r="J245" s="121">
        <v>8.14</v>
      </c>
      <c r="K245" s="122">
        <v>0.2296</v>
      </c>
      <c r="L245" s="123">
        <f t="shared" si="29"/>
        <v>10</v>
      </c>
      <c r="M245" s="124">
        <f t="shared" si="30"/>
        <v>900</v>
      </c>
      <c r="R245" s="138"/>
    </row>
    <row r="246" spans="1:18">
      <c r="A246" s="100"/>
      <c r="B246" s="100"/>
      <c r="C246" s="118"/>
      <c r="D246" s="118"/>
      <c r="E246" s="125" t="s">
        <v>425</v>
      </c>
      <c r="F246" s="118"/>
      <c r="G246" s="100"/>
      <c r="H246" s="100"/>
      <c r="I246" s="120"/>
      <c r="J246" s="121"/>
      <c r="K246" s="122"/>
      <c r="L246" s="123"/>
      <c r="M246" s="103">
        <f>ROUND((SUM(M241:M245)),2)</f>
        <v>5485.01</v>
      </c>
      <c r="R246" s="138"/>
    </row>
    <row r="247" spans="1:18">
      <c r="A247" s="171"/>
      <c r="B247" s="172"/>
      <c r="C247" s="67"/>
      <c r="D247" s="67"/>
      <c r="E247" s="67"/>
      <c r="F247" s="110"/>
      <c r="G247" s="72"/>
      <c r="H247" s="67"/>
      <c r="I247" s="67"/>
      <c r="J247" s="67"/>
      <c r="K247" s="67"/>
      <c r="L247" s="67"/>
      <c r="M247" s="67"/>
      <c r="R247" s="138"/>
    </row>
    <row r="248" spans="1:18">
      <c r="A248" s="100"/>
      <c r="B248" s="100"/>
      <c r="C248" s="129"/>
      <c r="D248" s="129"/>
      <c r="E248" s="130" t="s">
        <v>396</v>
      </c>
      <c r="F248" s="130"/>
      <c r="G248" s="100"/>
      <c r="H248" s="100"/>
      <c r="I248" s="131"/>
      <c r="J248" s="132"/>
      <c r="K248" s="133"/>
      <c r="L248" s="130"/>
      <c r="M248" s="124"/>
      <c r="R248" s="138"/>
    </row>
    <row r="249" spans="1:18">
      <c r="A249" s="100"/>
      <c r="B249" s="100"/>
      <c r="C249" s="118" t="s">
        <v>397</v>
      </c>
      <c r="D249" s="118" t="s">
        <v>302</v>
      </c>
      <c r="E249" s="119" t="s">
        <v>398</v>
      </c>
      <c r="F249" s="118" t="s">
        <v>362</v>
      </c>
      <c r="G249" s="100"/>
      <c r="H249" s="100"/>
      <c r="I249" s="120">
        <v>1</v>
      </c>
      <c r="J249" s="121">
        <v>967.35</v>
      </c>
      <c r="K249" s="122">
        <v>0.2296</v>
      </c>
      <c r="L249" s="123">
        <f>ROUNDDOWN((J249+(J249*K249)),2)</f>
        <v>1189.45</v>
      </c>
      <c r="M249" s="124">
        <f t="shared" ref="M249" si="31">ROUNDDOWN((L249*I249),2)</f>
        <v>1189.45</v>
      </c>
      <c r="R249" s="138"/>
    </row>
    <row r="250" spans="1:18">
      <c r="A250" s="100"/>
      <c r="B250" s="100"/>
      <c r="C250" s="118"/>
      <c r="D250" s="118"/>
      <c r="E250" s="125" t="s">
        <v>426</v>
      </c>
      <c r="F250" s="118"/>
      <c r="G250" s="100"/>
      <c r="H250" s="100"/>
      <c r="I250" s="120"/>
      <c r="J250" s="121"/>
      <c r="K250" s="122"/>
      <c r="L250" s="123"/>
      <c r="M250" s="103">
        <f>ROUND((SUM(M249)),2)</f>
        <v>1189.45</v>
      </c>
      <c r="R250" s="138"/>
    </row>
    <row r="251" spans="1:18">
      <c r="A251" s="171"/>
      <c r="B251" s="172"/>
      <c r="C251" s="67"/>
      <c r="D251" s="67"/>
      <c r="E251" s="67"/>
      <c r="F251" s="110"/>
      <c r="G251" s="72"/>
      <c r="H251" s="67"/>
      <c r="I251" s="67"/>
      <c r="J251" s="67"/>
      <c r="K251" s="67"/>
      <c r="L251" s="67"/>
      <c r="M251" s="67"/>
      <c r="R251" s="138"/>
    </row>
    <row r="252" spans="1:18">
      <c r="A252" s="100"/>
      <c r="B252" s="100"/>
      <c r="C252" s="129"/>
      <c r="D252" s="129"/>
      <c r="E252" s="130" t="s">
        <v>399</v>
      </c>
      <c r="F252" s="130"/>
      <c r="G252" s="100"/>
      <c r="H252" s="100"/>
      <c r="I252" s="131"/>
      <c r="J252" s="132"/>
      <c r="K252" s="133"/>
      <c r="L252" s="130"/>
      <c r="M252" s="124"/>
      <c r="R252" s="138"/>
    </row>
    <row r="253" spans="1:18" ht="25.5">
      <c r="A253" s="100"/>
      <c r="B253" s="100"/>
      <c r="C253" s="118" t="s">
        <v>400</v>
      </c>
      <c r="D253" s="118" t="s">
        <v>294</v>
      </c>
      <c r="E253" s="119" t="s">
        <v>401</v>
      </c>
      <c r="F253" s="118" t="s">
        <v>395</v>
      </c>
      <c r="G253" s="100"/>
      <c r="H253" s="100"/>
      <c r="I253" s="120">
        <v>5</v>
      </c>
      <c r="J253" s="121">
        <v>7.61</v>
      </c>
      <c r="K253" s="122">
        <v>0.2296</v>
      </c>
      <c r="L253" s="123">
        <f t="shared" ref="L253:L257" si="32">ROUNDDOWN((J253+(J253*K253)),2)</f>
        <v>9.35</v>
      </c>
      <c r="M253" s="124">
        <f t="shared" ref="M253:M257" si="33">ROUNDDOWN((L253*I253),2)</f>
        <v>46.75</v>
      </c>
      <c r="R253" s="138"/>
    </row>
    <row r="254" spans="1:18" ht="25.5">
      <c r="A254" s="100"/>
      <c r="B254" s="100"/>
      <c r="C254" s="118" t="s">
        <v>402</v>
      </c>
      <c r="D254" s="118" t="s">
        <v>294</v>
      </c>
      <c r="E254" s="119" t="s">
        <v>403</v>
      </c>
      <c r="F254" s="118" t="s">
        <v>395</v>
      </c>
      <c r="G254" s="100"/>
      <c r="H254" s="100"/>
      <c r="I254" s="120">
        <v>15</v>
      </c>
      <c r="J254" s="121">
        <v>11.69</v>
      </c>
      <c r="K254" s="122">
        <v>0.2296</v>
      </c>
      <c r="L254" s="123">
        <f t="shared" si="32"/>
        <v>14.37</v>
      </c>
      <c r="M254" s="124">
        <f t="shared" si="33"/>
        <v>215.55</v>
      </c>
      <c r="R254" s="138"/>
    </row>
    <row r="255" spans="1:18" ht="25.5">
      <c r="A255" s="100"/>
      <c r="B255" s="100"/>
      <c r="C255" s="118" t="s">
        <v>404</v>
      </c>
      <c r="D255" s="118" t="s">
        <v>294</v>
      </c>
      <c r="E255" s="119" t="s">
        <v>405</v>
      </c>
      <c r="F255" s="118" t="s">
        <v>395</v>
      </c>
      <c r="G255" s="100"/>
      <c r="H255" s="100"/>
      <c r="I255" s="120">
        <v>100</v>
      </c>
      <c r="J255" s="121">
        <v>0.67</v>
      </c>
      <c r="K255" s="122">
        <v>0.2296</v>
      </c>
      <c r="L255" s="123">
        <f t="shared" si="32"/>
        <v>0.82</v>
      </c>
      <c r="M255" s="124">
        <f t="shared" si="33"/>
        <v>82</v>
      </c>
      <c r="R255" s="138"/>
    </row>
    <row r="256" spans="1:18" ht="25.5">
      <c r="A256" s="100"/>
      <c r="B256" s="100"/>
      <c r="C256" s="118" t="s">
        <v>406</v>
      </c>
      <c r="D256" s="118" t="s">
        <v>294</v>
      </c>
      <c r="E256" s="119" t="s">
        <v>407</v>
      </c>
      <c r="F256" s="118" t="s">
        <v>298</v>
      </c>
      <c r="G256" s="100"/>
      <c r="H256" s="100"/>
      <c r="I256" s="120">
        <v>5</v>
      </c>
      <c r="J256" s="121">
        <v>9.58</v>
      </c>
      <c r="K256" s="122">
        <v>0.2296</v>
      </c>
      <c r="L256" s="123">
        <f t="shared" si="32"/>
        <v>11.77</v>
      </c>
      <c r="M256" s="124">
        <f t="shared" si="33"/>
        <v>58.85</v>
      </c>
      <c r="R256" s="138"/>
    </row>
    <row r="257" spans="1:18">
      <c r="A257" s="100"/>
      <c r="B257" s="100"/>
      <c r="C257" s="118" t="s">
        <v>408</v>
      </c>
      <c r="D257" s="118" t="s">
        <v>294</v>
      </c>
      <c r="E257" s="119" t="s">
        <v>409</v>
      </c>
      <c r="F257" s="118" t="s">
        <v>298</v>
      </c>
      <c r="G257" s="100"/>
      <c r="H257" s="100"/>
      <c r="I257" s="120">
        <v>12</v>
      </c>
      <c r="J257" s="121">
        <v>24.79</v>
      </c>
      <c r="K257" s="122">
        <v>0.2296</v>
      </c>
      <c r="L257" s="123">
        <f t="shared" si="32"/>
        <v>30.48</v>
      </c>
      <c r="M257" s="124">
        <f t="shared" si="33"/>
        <v>365.76</v>
      </c>
      <c r="R257" s="138"/>
    </row>
    <row r="258" spans="1:18">
      <c r="A258" s="100"/>
      <c r="B258" s="100"/>
      <c r="C258" s="118"/>
      <c r="D258" s="118"/>
      <c r="E258" s="125" t="s">
        <v>427</v>
      </c>
      <c r="F258" s="118"/>
      <c r="G258" s="100"/>
      <c r="H258" s="100"/>
      <c r="I258" s="120"/>
      <c r="J258" s="121"/>
      <c r="K258" s="122"/>
      <c r="L258" s="123"/>
      <c r="M258" s="103">
        <f>ROUND((SUM(M253:M257)),2)</f>
        <v>768.91</v>
      </c>
      <c r="R258" s="138"/>
    </row>
    <row r="259" spans="1:18">
      <c r="A259" s="171"/>
      <c r="B259" s="172"/>
      <c r="C259" s="67"/>
      <c r="D259" s="67"/>
      <c r="E259" s="67"/>
      <c r="F259" s="110"/>
      <c r="G259" s="72"/>
      <c r="H259" s="67"/>
      <c r="I259" s="67"/>
      <c r="J259" s="67"/>
      <c r="K259" s="67"/>
      <c r="L259" s="67"/>
      <c r="M259" s="67"/>
      <c r="R259" s="138"/>
    </row>
    <row r="260" spans="1:18">
      <c r="A260" s="100"/>
      <c r="B260" s="100"/>
      <c r="C260" s="129"/>
      <c r="D260" s="129"/>
      <c r="E260" s="130" t="s">
        <v>410</v>
      </c>
      <c r="F260" s="130"/>
      <c r="G260" s="100"/>
      <c r="H260" s="100"/>
      <c r="I260" s="131"/>
      <c r="J260" s="132"/>
      <c r="K260" s="133"/>
      <c r="L260" s="130"/>
      <c r="M260" s="124"/>
      <c r="R260" s="138"/>
    </row>
    <row r="261" spans="1:18" ht="25.5">
      <c r="A261" s="100"/>
      <c r="B261" s="100"/>
      <c r="C261" s="118" t="s">
        <v>411</v>
      </c>
      <c r="D261" s="118" t="s">
        <v>302</v>
      </c>
      <c r="E261" s="119" t="s">
        <v>412</v>
      </c>
      <c r="F261" s="118" t="s">
        <v>309</v>
      </c>
      <c r="G261" s="100"/>
      <c r="H261" s="100"/>
      <c r="I261" s="120">
        <v>40</v>
      </c>
      <c r="J261" s="121">
        <v>21.55</v>
      </c>
      <c r="K261" s="122">
        <v>0.2296</v>
      </c>
      <c r="L261" s="123">
        <f t="shared" ref="L261:L263" si="34">ROUNDDOWN((J261+(J261*K261)),2)</f>
        <v>26.49</v>
      </c>
      <c r="M261" s="124">
        <f t="shared" ref="M261:M263" si="35">ROUNDDOWN((L261*I261),2)</f>
        <v>1059.5999999999999</v>
      </c>
      <c r="R261" s="138"/>
    </row>
    <row r="262" spans="1:18" ht="25.5">
      <c r="A262" s="100"/>
      <c r="B262" s="100"/>
      <c r="C262" s="118" t="s">
        <v>413</v>
      </c>
      <c r="D262" s="118" t="s">
        <v>294</v>
      </c>
      <c r="E262" s="119" t="s">
        <v>414</v>
      </c>
      <c r="F262" s="118" t="s">
        <v>395</v>
      </c>
      <c r="G262" s="100"/>
      <c r="H262" s="100"/>
      <c r="I262" s="120">
        <v>280</v>
      </c>
      <c r="J262" s="121">
        <v>17.91</v>
      </c>
      <c r="K262" s="122">
        <v>0.2296</v>
      </c>
      <c r="L262" s="123">
        <f t="shared" si="34"/>
        <v>22.02</v>
      </c>
      <c r="M262" s="124">
        <f t="shared" si="35"/>
        <v>6165.6</v>
      </c>
      <c r="R262" s="138"/>
    </row>
    <row r="263" spans="1:18" ht="25.5">
      <c r="A263" s="100"/>
      <c r="B263" s="100"/>
      <c r="C263" s="118" t="s">
        <v>415</v>
      </c>
      <c r="D263" s="118" t="s">
        <v>294</v>
      </c>
      <c r="E263" s="119" t="s">
        <v>416</v>
      </c>
      <c r="F263" s="118" t="s">
        <v>298</v>
      </c>
      <c r="G263" s="100"/>
      <c r="H263" s="100"/>
      <c r="I263" s="120">
        <v>2</v>
      </c>
      <c r="J263" s="121">
        <v>82.31</v>
      </c>
      <c r="K263" s="122">
        <v>0.2296</v>
      </c>
      <c r="L263" s="123">
        <f t="shared" si="34"/>
        <v>101.2</v>
      </c>
      <c r="M263" s="124">
        <f t="shared" si="35"/>
        <v>202.4</v>
      </c>
      <c r="R263" s="138"/>
    </row>
    <row r="264" spans="1:18">
      <c r="A264" s="100"/>
      <c r="B264" s="100"/>
      <c r="C264" s="118"/>
      <c r="D264" s="118"/>
      <c r="E264" s="125" t="s">
        <v>428</v>
      </c>
      <c r="F264" s="118"/>
      <c r="G264" s="100"/>
      <c r="H264" s="100"/>
      <c r="I264" s="120"/>
      <c r="J264" s="121"/>
      <c r="K264" s="122"/>
      <c r="L264" s="123"/>
      <c r="M264" s="103">
        <f>ROUND((SUM(M261:M263)),2)</f>
        <v>7427.6</v>
      </c>
      <c r="R264" s="138"/>
    </row>
    <row r="265" spans="1:18">
      <c r="A265" s="171"/>
      <c r="B265" s="172"/>
      <c r="C265" s="67"/>
      <c r="D265" s="67"/>
      <c r="E265" s="67"/>
      <c r="F265" s="110"/>
      <c r="G265" s="72"/>
      <c r="H265" s="67"/>
      <c r="I265" s="67"/>
      <c r="J265" s="67"/>
      <c r="K265" s="67"/>
      <c r="L265" s="67"/>
      <c r="M265" s="67"/>
      <c r="R265" s="138"/>
    </row>
    <row r="266" spans="1:18">
      <c r="A266" s="100"/>
      <c r="B266" s="100"/>
      <c r="C266" s="129"/>
      <c r="D266" s="129"/>
      <c r="E266" s="130" t="s">
        <v>417</v>
      </c>
      <c r="F266" s="130"/>
      <c r="G266" s="100"/>
      <c r="H266" s="100"/>
      <c r="I266" s="131"/>
      <c r="J266" s="132"/>
      <c r="K266" s="133"/>
      <c r="L266" s="130"/>
      <c r="M266" s="124"/>
      <c r="R266" s="138"/>
    </row>
    <row r="267" spans="1:18" ht="51">
      <c r="A267" s="100"/>
      <c r="B267" s="100"/>
      <c r="C267" s="118" t="s">
        <v>418</v>
      </c>
      <c r="D267" s="118" t="s">
        <v>302</v>
      </c>
      <c r="E267" s="119" t="s">
        <v>419</v>
      </c>
      <c r="F267" s="118" t="s">
        <v>362</v>
      </c>
      <c r="G267" s="100"/>
      <c r="H267" s="100"/>
      <c r="I267" s="120">
        <v>1</v>
      </c>
      <c r="J267" s="121">
        <v>42207.05</v>
      </c>
      <c r="K267" s="122">
        <v>0.2296</v>
      </c>
      <c r="L267" s="123">
        <f>ROUNDDOWN((J267+(J267*K267)),2)</f>
        <v>51897.78</v>
      </c>
      <c r="M267" s="124">
        <f t="shared" ref="M267" si="36">ROUNDDOWN((L267*I267),2)</f>
        <v>51897.78</v>
      </c>
      <c r="R267" s="138"/>
    </row>
    <row r="268" spans="1:18">
      <c r="A268" s="100"/>
      <c r="B268" s="100"/>
      <c r="C268" s="100"/>
      <c r="D268" s="100"/>
      <c r="E268" s="125" t="s">
        <v>429</v>
      </c>
      <c r="F268" s="126"/>
      <c r="G268" s="100"/>
      <c r="H268" s="100"/>
      <c r="I268" s="100"/>
      <c r="J268" s="100"/>
      <c r="K268" s="100"/>
      <c r="L268" s="100"/>
      <c r="M268" s="103">
        <f>ROUND((SUM(M267)),2)</f>
        <v>51897.78</v>
      </c>
      <c r="R268" s="138"/>
    </row>
    <row r="269" spans="1:18">
      <c r="A269" s="187"/>
      <c r="B269" s="188"/>
      <c r="C269" s="116"/>
      <c r="D269" s="116"/>
      <c r="E269" s="115"/>
      <c r="F269" s="117"/>
      <c r="G269" s="115"/>
      <c r="H269" s="116"/>
      <c r="I269" s="116"/>
      <c r="J269" s="116"/>
      <c r="K269" s="116"/>
      <c r="L269" s="116"/>
      <c r="M269" s="116"/>
    </row>
    <row r="270" spans="1:18">
      <c r="A270" s="165"/>
      <c r="B270" s="166"/>
      <c r="C270" s="10"/>
      <c r="D270" s="10"/>
      <c r="E270" s="8"/>
      <c r="F270" s="106"/>
      <c r="G270" s="8"/>
      <c r="H270" s="10"/>
      <c r="I270" s="10"/>
      <c r="J270" s="10"/>
      <c r="K270" s="10"/>
      <c r="L270" s="10"/>
      <c r="M270" s="10"/>
    </row>
    <row r="271" spans="1:18">
      <c r="A271" s="161"/>
      <c r="B271" s="162"/>
      <c r="C271" s="31"/>
      <c r="D271" s="31"/>
      <c r="E271" s="86" t="s">
        <v>273</v>
      </c>
      <c r="F271" s="109"/>
      <c r="G271" s="30"/>
      <c r="H271" s="31"/>
      <c r="I271" s="31"/>
      <c r="J271" s="31"/>
      <c r="K271" s="31"/>
      <c r="L271" s="31"/>
      <c r="M271" s="103">
        <f>M268+M264+M258+M250+M246+M238+M231+M221+M203+M194</f>
        <v>539530.58000000007</v>
      </c>
    </row>
    <row r="274" spans="1:13" ht="15.75">
      <c r="A274" s="159"/>
      <c r="B274" s="160"/>
      <c r="C274" s="75"/>
      <c r="D274" s="75"/>
      <c r="E274" s="89" t="s">
        <v>286</v>
      </c>
      <c r="F274" s="111"/>
      <c r="G274" s="74"/>
      <c r="H274" s="75"/>
      <c r="I274" s="75"/>
      <c r="J274" s="75"/>
      <c r="K274" s="75"/>
      <c r="L274" s="75"/>
      <c r="M274" s="113">
        <f>M171+M40+M271</f>
        <v>4020679.0017000004</v>
      </c>
    </row>
    <row r="275" spans="1:13">
      <c r="A275" s="76"/>
      <c r="B275" s="77"/>
      <c r="C275" s="151" t="s">
        <v>287</v>
      </c>
      <c r="D275" s="151"/>
      <c r="E275" s="151"/>
      <c r="F275" s="152" t="s">
        <v>292</v>
      </c>
      <c r="G275" s="151"/>
      <c r="H275" s="151"/>
      <c r="I275" s="151"/>
      <c r="J275" s="151"/>
      <c r="K275" s="151"/>
      <c r="L275" s="151"/>
      <c r="M275" s="153"/>
    </row>
    <row r="276" spans="1:13">
      <c r="A276" s="78"/>
      <c r="B276" s="79"/>
      <c r="C276" s="154" t="s">
        <v>288</v>
      </c>
      <c r="D276" s="154"/>
      <c r="E276" s="154"/>
      <c r="F276" s="154"/>
      <c r="G276" s="154"/>
      <c r="H276" s="154"/>
      <c r="I276" s="154"/>
      <c r="J276" s="154"/>
      <c r="K276" s="154"/>
      <c r="L276" s="154"/>
      <c r="M276" s="155"/>
    </row>
    <row r="277" spans="1:13">
      <c r="A277" s="80"/>
      <c r="B277" s="81"/>
      <c r="C277" s="156" t="s">
        <v>289</v>
      </c>
      <c r="D277" s="156"/>
      <c r="E277" s="156"/>
      <c r="F277" s="157"/>
      <c r="G277" s="157"/>
      <c r="H277" s="157"/>
      <c r="I277" s="157"/>
      <c r="J277" s="157"/>
      <c r="K277" s="157"/>
      <c r="L277" s="157"/>
      <c r="M277" s="158"/>
    </row>
    <row r="283" spans="1:13">
      <c r="M283" s="138"/>
    </row>
    <row r="284" spans="1:13">
      <c r="E284" s="2" t="s">
        <v>437</v>
      </c>
    </row>
    <row r="285" spans="1:13">
      <c r="E285" s="2" t="s">
        <v>438</v>
      </c>
    </row>
    <row r="286" spans="1:13">
      <c r="E286" s="2" t="s">
        <v>439</v>
      </c>
    </row>
    <row r="287" spans="1:13">
      <c r="M287" s="138"/>
    </row>
    <row r="292" spans="13:13">
      <c r="M292" s="150"/>
    </row>
  </sheetData>
  <mergeCells count="83">
    <mergeCell ref="N186:O186"/>
    <mergeCell ref="A14:C14"/>
    <mergeCell ref="F14:G15"/>
    <mergeCell ref="F16:G18"/>
    <mergeCell ref="L16:L17"/>
    <mergeCell ref="M16:M17"/>
    <mergeCell ref="H16:I17"/>
    <mergeCell ref="H18:I18"/>
    <mergeCell ref="J16:K17"/>
    <mergeCell ref="A20:B20"/>
    <mergeCell ref="A21:B21"/>
    <mergeCell ref="A22:B22"/>
    <mergeCell ref="A23:B23"/>
    <mergeCell ref="A26:B26"/>
    <mergeCell ref="E44:M44"/>
    <mergeCell ref="A42:B42"/>
    <mergeCell ref="A11:N11"/>
    <mergeCell ref="L14:L15"/>
    <mergeCell ref="M14:M15"/>
    <mergeCell ref="A13:B13"/>
    <mergeCell ref="H14:I15"/>
    <mergeCell ref="J14:K15"/>
    <mergeCell ref="A269:B269"/>
    <mergeCell ref="A270:B270"/>
    <mergeCell ref="A31:B31"/>
    <mergeCell ref="A34:B34"/>
    <mergeCell ref="A27:B27"/>
    <mergeCell ref="A30:B30"/>
    <mergeCell ref="A47:B47"/>
    <mergeCell ref="A48:B48"/>
    <mergeCell ref="A57:B57"/>
    <mergeCell ref="A195:B195"/>
    <mergeCell ref="A204:B204"/>
    <mergeCell ref="A39:B39"/>
    <mergeCell ref="A40:B40"/>
    <mergeCell ref="A41:B41"/>
    <mergeCell ref="A35:B35"/>
    <mergeCell ref="A38:B38"/>
    <mergeCell ref="A43:B43"/>
    <mergeCell ref="A44:B44"/>
    <mergeCell ref="A58:B58"/>
    <mergeCell ref="A49:B49"/>
    <mergeCell ref="E49:M49"/>
    <mergeCell ref="A53:B53"/>
    <mergeCell ref="A154:B154"/>
    <mergeCell ref="A145:B145"/>
    <mergeCell ref="A59:B59"/>
    <mergeCell ref="E59:M59"/>
    <mergeCell ref="A60:B60"/>
    <mergeCell ref="A61:B61"/>
    <mergeCell ref="A166:B166"/>
    <mergeCell ref="A167:B167"/>
    <mergeCell ref="A165:B165"/>
    <mergeCell ref="A157:B157"/>
    <mergeCell ref="A158:B158"/>
    <mergeCell ref="E181:M181"/>
    <mergeCell ref="A168:B168"/>
    <mergeCell ref="A174:B174"/>
    <mergeCell ref="A175:B175"/>
    <mergeCell ref="E174:M174"/>
    <mergeCell ref="E175:M175"/>
    <mergeCell ref="A173:B173"/>
    <mergeCell ref="A274:B274"/>
    <mergeCell ref="A171:B171"/>
    <mergeCell ref="A172:B172"/>
    <mergeCell ref="A169:B169"/>
    <mergeCell ref="A170:B170"/>
    <mergeCell ref="A180:B180"/>
    <mergeCell ref="A181:B181"/>
    <mergeCell ref="A271:B271"/>
    <mergeCell ref="A183:B183"/>
    <mergeCell ref="A222:B222"/>
    <mergeCell ref="A232:B232"/>
    <mergeCell ref="A239:B239"/>
    <mergeCell ref="A247:B247"/>
    <mergeCell ref="A251:B251"/>
    <mergeCell ref="A259:B259"/>
    <mergeCell ref="A265:B265"/>
    <mergeCell ref="C275:E275"/>
    <mergeCell ref="F275:M276"/>
    <mergeCell ref="C276:E276"/>
    <mergeCell ref="C277:E277"/>
    <mergeCell ref="F277:M277"/>
  </mergeCells>
  <conditionalFormatting sqref="R25:R268">
    <cfRule type="cellIs" dxfId="1" priority="1" operator="lessThan">
      <formula>$S$23</formula>
    </cfRule>
    <cfRule type="cellIs" dxfId="0" priority="2" operator="greaterThan">
      <formula>$S$23</formula>
    </cfRule>
  </conditionalFormatting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A 4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h z q s E 6 0 A A A D 3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M z Q x 0 T M 0 N 9 c z s N G H C d r 4 Z u Y h F B g B H Q y S R R K 0 c S 7 N K S k t S r U r K N F 1 C r L R h 3 F t 9 K F + s A M A A A D / / w M A U E s D B B Q A A g A I A A A A I Q A 7 z 6 C y H Q E A A K Y B A A A T A A A A R m 9 y b X V s Y X M v U 2 V j d G l v b j E u b X S P s W r D M B R F d 0 P + 4 a E u M R h h J R A a g o e S N p A t 0 E C H 2 M N r 9 J y K y p K x V G g J / p l u n f s J / r H K c R I o t F q E j q 6 e 7 n G 0 9 8 o a e B x 2 s Y g i 9 4 I N S b h h W 3 z W l K Y C x h s 8 E I i Y Q Q a a / C i C s F b W e A p g I 0 t + S r r x S m n i y 5 4 b 7 8 Y s z 8 V 8 w s X s l s / 4 P C d z I B N G K 8 w f z I H D k 9 J a Y Z U v l U R J D h D Q d 1 8 g 0 h R e K 5 A E U j n f f Z q 9 w v 6 0 0 j Y 8 N d 1 3 b b V y v J Y l i x P Y r a t a U x X + w 7 5 + x g S f s i J O h o p X g W x o e 9 y t Z X b V Y k W 7 u 0 e P x T k d h F V t 4 U 5 7 a l D a X v Y U 5 d s G j S t t U y 2 t f q v M 9 q M O r p c p y f H I B i 5 Y A j 7 c g a d 3 3 y Z w 4 Z N / + P Q X b + N R p M z f T R Y / A A A A / / 8 D A F B L A Q I t A B Q A B g A I A A A A I Q A q 3 a p A 0 g A A A D c B A A A T A A A A A A A A A A A A A A A A A A A A A A B b Q 2 9 u d G V u d F 9 U e X B l c 1 0 u e G 1 s U E s B A i 0 A F A A C A A g A A A A h A I c 6 r B O t A A A A 9 w A A A B I A A A A A A A A A A A A A A A A A C w M A A E N v b m Z p Z y 9 Q Y W N r Y W d l L n h t b F B L A Q I t A B Q A A g A I A A A A I Q A 7 z 6 C y H Q E A A K Y B A A A T A A A A A A A A A A A A A A A A A O g D A A B G b 3 J t d W x h c y 9 T Z W N 0 a W 9 u M S 5 t U E s F B g A A A A A D A A M A w g A A A D Y F A A A A A B E B A A D v u 7 8 8 P 3 h t b C B 2 Z X J z a W 9 u P S I x L j A i I H N 0 Y W 5 k Y W x v b m U 9 I m 5 v I j 8 + D Q o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n C g A A A A A A A A U K A A D v u 7 8 8 P 3 h t b C B 2 Z X J z a W 9 u P S I x L j A i I H N 0 Y W 5 k Y W x v b m U 9 I m 5 v I j 8 + D Q o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G b 3 J t d W x h P C 9 J d G V t V H l w Z T 4 8 S X R l b V B h d G g + U 2 V j d G l v b j E v V G F i b G U w M D E l M j A o U G F n Z S U y M D E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N S 0 w N y 0 w O V Q y M T o w M j o y N S 4 1 O D I 0 O T U 3 W i I v P j x F b n R y e S B U e X B l P S J G a W x s Q 2 9 s d W 1 u V H l w Z X M i I F Z h b H V l P S J z Q m d Z R y I v P j x F b n R y e S B U e X B l P S J G a W x s Q 2 9 s d W 1 u T m F t Z X M i I F Z h b H V l P S J z W y Z x d W 9 0 O 0 N v b H V t b j E m c X V v d D s s J n F 1 b 3 Q 7 Q 2 9 s d W 1 u M i Z x d W 9 0 O y w m c X V v d D t D b 2 x 1 b W 4 z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M 3 M 2 M w N j Z m N C 0 w N W E z L T R i N G I t O G R m M i 1 i O T J k N z E 1 N m Q 3 N j U i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w M D E g K F B h Z 2 U g M S k v Q X V 0 b 1 J l b W 9 2 Z W R D b 2 x 1 b W 5 z M S 5 7 Q 2 9 s d W 1 u M S w w f S Z x d W 9 0 O y w m c X V v d D t T Z W N 0 a W 9 u M S 9 U Y W J s Z T A w M S A o U G F n Z S A x K S 9 B d X R v U m V t b 3 Z l Z E N v b H V t b n M x L n t D b 2 x 1 b W 4 y L D F 9 J n F 1 b 3 Q 7 L C Z x d W 9 0 O 1 N l Y 3 R p b 2 4 x L 1 R h Y m x l M D A x I C h Q Y W d l I D E p L 0 F 1 d G 9 S Z W 1 v d m V k Q 2 9 s d W 1 u c z E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V G F i b G U w M D E g K F B h Z 2 U g M S k v Q X V 0 b 1 J l b W 9 2 Z W R D b 2 x 1 b W 5 z M S 5 7 Q 2 9 s d W 1 u M S w w f S Z x d W 9 0 O y w m c X V v d D t T Z W N 0 a W 9 u M S 9 U Y W J s Z T A w M S A o U G F n Z S A x K S 9 B d X R v U m V t b 3 Z l Z E N v b H V t b n M x L n t D b 2 x 1 b W 4 y L D F 9 J n F 1 b 3 Q 7 L C Z x d W 9 0 O 1 N l Y 3 R p b 2 4 x L 1 R h Y m x l M D A x I C h Q Y W d l I D E p L 0 F 1 d G 9 S Z W 1 v d m V k Q 2 9 s d W 1 u c z E u e 0 N v b H V t b j M s M n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K S 9 G b 2 5 0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1 R h Y m x l M D A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S U y M C h Q Y W d l J T I w M S k v V G l w b y U y M E F s d G V y Y W R v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p n A p 6 r 6 u 0 T K J I Y F f 3 7 r n q A A A A A A I A A A A A A B B m A A A A A Q A A I A A A A K m L E t U l q n B R C T 9 o S I r B l 6 M / K M s R 0 3 K U o O b / i I Y F x 1 W h A A A A A A 6 A A A A A A g A A I A A A A K 0 v 7 s b / G D T 6 g u 4 9 D L n 6 o x d o q 4 c i e F g S f U a P 4 n X d k n Q / U A A A A F S r 8 Z w 7 G p s 2 y y 3 O R x v d H Z 3 U v j c D b x N s z 8 a i + z a B N 1 I M U 9 m m X 9 w U e 4 l F 1 P R n / Q d 3 i 9 I e a 0 w 8 x j Y A V 5 g x B f 3 o x x l u K T D M 5 x o L q f y t H W o Y g V u 7 Q A A A A K a p M R Y B l Z M l A b 9 L l H 6 f M / 0 v o u o g N V n I x o O b a T u 6 P P G R y 5 C a s M e u o f B Y I i L w C B X E o 0 W j d G 6 T W p s 2 P S x d y X F D I l Y = < / D a t a M a s h u p > 
</file>

<file path=customXml/itemProps1.xml><?xml version="1.0" encoding="utf-8"?>
<ds:datastoreItem xmlns:ds="http://schemas.openxmlformats.org/officeDocument/2006/customXml" ds:itemID="{8D2561DE-3B9D-4F92-9596-45D97AAD6D0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Josue</dc:creator>
  <cp:lastModifiedBy>User</cp:lastModifiedBy>
  <cp:lastPrinted>2026-01-23T19:49:56Z</cp:lastPrinted>
  <dcterms:created xsi:type="dcterms:W3CDTF">2025-05-19T15:29:11Z</dcterms:created>
  <dcterms:modified xsi:type="dcterms:W3CDTF">2026-01-23T19:50:24Z</dcterms:modified>
</cp:coreProperties>
</file>